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9E\"/>
    </mc:Choice>
  </mc:AlternateContent>
  <bookViews>
    <workbookView xWindow="240" yWindow="15" windowWidth="15480" windowHeight="10050"/>
  </bookViews>
  <sheets>
    <sheet name="9.4.2" sheetId="8" r:id="rId1"/>
    <sheet name="id_feuilglobl" sheetId="14" state="veryHidden" r:id="rId2"/>
    <sheet name="id_feuilarbre" sheetId="13" state="veryHidden" r:id="rId3"/>
    <sheet name="Arbre-B" sheetId="11" r:id="rId4"/>
    <sheet name="9.5.2" sheetId="15" r:id="rId5"/>
    <sheet name="9.7.1" sheetId="10" r:id="rId6"/>
    <sheet name="Arbre-U" sheetId="12" r:id="rId7"/>
  </sheets>
  <externalReferences>
    <externalReference r:id="rId8"/>
  </externalReferences>
  <definedNames>
    <definedName name="CoûtP1">[1]Données!$C$26</definedName>
    <definedName name="CoûtP2">[1]Données!$C$27</definedName>
    <definedName name="CoûtP3">[1]Données!$C$28</definedName>
    <definedName name="CoûtSoum">[1]Données!$C$15</definedName>
    <definedName name="Soum1">[1]Données!$C$10</definedName>
    <definedName name="Soum2">[1]Données!$C$11</definedName>
    <definedName name="Soum3">[1]Données!$C$12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E22" i="10" l="1"/>
  <c r="L1" i="15"/>
  <c r="M14" i="15"/>
  <c r="M10" i="15"/>
  <c r="I12" i="15"/>
  <c r="J12" i="13"/>
  <c r="O21" i="15"/>
  <c r="M22" i="15" s="1"/>
  <c r="I22" i="15" s="1"/>
  <c r="J11" i="13"/>
  <c r="O17" i="15"/>
  <c r="M18" i="15" s="1"/>
  <c r="I18" i="15" s="1"/>
  <c r="J10" i="13"/>
  <c r="O5" i="15"/>
  <c r="M6" i="15" s="1"/>
  <c r="I6" i="15" s="1"/>
  <c r="E9" i="15" s="1"/>
  <c r="F8" i="15" s="1"/>
  <c r="J9" i="13"/>
  <c r="O13" i="15"/>
  <c r="J8" i="13"/>
  <c r="O9" i="15"/>
  <c r="M7" i="13"/>
  <c r="J7" i="13"/>
  <c r="M12" i="13"/>
  <c r="M6" i="13"/>
  <c r="J6" i="13"/>
  <c r="M11" i="13"/>
  <c r="M4" i="13"/>
  <c r="J4" i="13"/>
  <c r="M10" i="13"/>
  <c r="M5" i="13"/>
  <c r="J5" i="13"/>
  <c r="M3" i="13"/>
  <c r="J3" i="13"/>
  <c r="M2" i="13"/>
  <c r="J2" i="13"/>
  <c r="M1" i="13"/>
  <c r="J1" i="13"/>
  <c r="M9" i="13"/>
  <c r="M8" i="13"/>
  <c r="O9" i="12"/>
  <c r="O10" i="12" s="1"/>
  <c r="M10" i="12" s="1"/>
  <c r="I10" i="12" s="1"/>
  <c r="E10" i="12" s="1"/>
  <c r="O21" i="12"/>
  <c r="O22" i="12" s="1"/>
  <c r="M22" i="12" s="1"/>
  <c r="I22" i="12" s="1"/>
  <c r="O17" i="12"/>
  <c r="O18" i="12" s="1"/>
  <c r="M18" i="12" s="1"/>
  <c r="O13" i="12"/>
  <c r="O14" i="12" s="1"/>
  <c r="M14" i="12" s="1"/>
  <c r="I16" i="12" s="1"/>
  <c r="E20" i="15" l="1"/>
  <c r="F19" i="15" s="1"/>
  <c r="A15" i="15"/>
  <c r="E19" i="12"/>
  <c r="A15" i="12" s="1"/>
  <c r="M10" i="11"/>
  <c r="O17" i="11"/>
  <c r="M18" i="11" s="1"/>
  <c r="I18" i="11" s="1"/>
  <c r="O5" i="11"/>
  <c r="M6" i="11" s="1"/>
  <c r="I6" i="11" s="1"/>
  <c r="E6" i="11" s="1"/>
  <c r="O13" i="11"/>
  <c r="M14" i="11" s="1"/>
  <c r="O9" i="11"/>
  <c r="E84" i="10"/>
  <c r="E83" i="10"/>
  <c r="E82" i="10"/>
  <c r="E81" i="10"/>
  <c r="E80" i="10"/>
  <c r="E79" i="10"/>
  <c r="E78" i="10"/>
  <c r="E77" i="10"/>
  <c r="E76" i="10"/>
  <c r="E75" i="10"/>
  <c r="E74" i="10"/>
  <c r="E69" i="10"/>
  <c r="E68" i="10"/>
  <c r="E67" i="10"/>
  <c r="E66" i="10"/>
  <c r="E65" i="10"/>
  <c r="E64" i="10"/>
  <c r="E63" i="10"/>
  <c r="E62" i="10"/>
  <c r="E61" i="10"/>
  <c r="E60" i="10"/>
  <c r="E59" i="10"/>
  <c r="E54" i="10"/>
  <c r="E53" i="10"/>
  <c r="E52" i="10"/>
  <c r="E51" i="10"/>
  <c r="E50" i="10"/>
  <c r="E49" i="10"/>
  <c r="E48" i="10"/>
  <c r="E47" i="10"/>
  <c r="E46" i="10"/>
  <c r="E45" i="10"/>
  <c r="E44" i="10"/>
  <c r="E38" i="10"/>
  <c r="C73" i="10" s="1"/>
  <c r="E36" i="10"/>
  <c r="E34" i="10"/>
  <c r="E33" i="10"/>
  <c r="E27" i="10"/>
  <c r="E25" i="10"/>
  <c r="E23" i="10"/>
  <c r="E24" i="10"/>
  <c r="E26" i="10" s="1"/>
  <c r="E28" i="10" s="1"/>
  <c r="E9" i="10"/>
  <c r="E11" i="10" s="1"/>
  <c r="E13" i="10" s="1"/>
  <c r="A16" i="12" l="1"/>
  <c r="B14" i="12"/>
  <c r="I12" i="11"/>
  <c r="E15" i="11"/>
  <c r="A11" i="11" s="1"/>
  <c r="B10" i="11" s="1"/>
  <c r="E35" i="10"/>
  <c r="E37" i="10" s="1"/>
  <c r="D73" i="10"/>
  <c r="D58" i="10"/>
  <c r="D43" i="10"/>
  <c r="E39" i="10"/>
  <c r="E73" i="10"/>
  <c r="C43" i="10"/>
  <c r="C58" i="10"/>
  <c r="E58" i="10" l="1"/>
  <c r="E43" i="10"/>
  <c r="E6" i="8"/>
  <c r="E8" i="8" s="1"/>
  <c r="E10" i="8" s="1"/>
</calcChain>
</file>

<file path=xl/sharedStrings.xml><?xml version="1.0" encoding="utf-8"?>
<sst xmlns="http://schemas.openxmlformats.org/spreadsheetml/2006/main" count="123" uniqueCount="38">
  <si>
    <t>Option</t>
  </si>
  <si>
    <t>Décision</t>
  </si>
  <si>
    <t>PP</t>
  </si>
  <si>
    <t>A</t>
  </si>
  <si>
    <t>B</t>
  </si>
  <si>
    <t>ExRév  9.7.1</t>
  </si>
  <si>
    <t>AO</t>
  </si>
  <si>
    <t>Équivalents-certains (en k$) des nœuds et du point de décision</t>
  </si>
  <si>
    <t>RO</t>
  </si>
  <si>
    <t>GP</t>
  </si>
  <si>
    <t>S750</t>
  </si>
  <si>
    <t>S375</t>
  </si>
  <si>
    <t>ExRév  9.4.2 et 9.7.1</t>
  </si>
  <si>
    <r>
      <t xml:space="preserve">«L’expert rapatrié prématurément» </t>
    </r>
    <r>
      <rPr>
        <sz val="12"/>
        <color theme="1"/>
        <rFont val="Times New Roman"/>
        <family val="1"/>
      </rPr>
      <t>et «</t>
    </r>
    <r>
      <rPr>
        <b/>
        <sz val="12"/>
        <color theme="1"/>
        <rFont val="Times New Roman"/>
        <family val="1"/>
      </rPr>
      <t>L’expert riscophobe»</t>
    </r>
    <r>
      <rPr>
        <sz val="12"/>
        <color theme="1"/>
        <rFont val="Times New Roman"/>
        <family val="1"/>
      </rPr>
      <t xml:space="preserve">. </t>
    </r>
  </si>
  <si>
    <t>ExRév  9.4.2</t>
  </si>
  <si>
    <t>L’expert riscophobe.</t>
  </si>
  <si>
    <t>L’expert rapatrié prématurément.</t>
  </si>
  <si>
    <t>Équivalents-certains (en utilités) des nœuds et du point de décision</t>
  </si>
  <si>
    <t>Décision à la racine de l'arbre</t>
  </si>
  <si>
    <t>Question (b)</t>
  </si>
  <si>
    <t>Question (a)</t>
  </si>
  <si>
    <r>
      <t xml:space="preserve">Facteur de risque :                   </t>
    </r>
    <r>
      <rPr>
        <sz val="11"/>
        <color theme="1"/>
        <rFont val="Calibri"/>
        <family val="2"/>
        <scheme val="minor"/>
      </rPr>
      <t xml:space="preserve">   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</si>
  <si>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Facteur de risque  </t>
    </r>
    <r>
      <rPr>
        <i/>
        <sz val="11"/>
        <color theme="1"/>
        <rFont val="Calibri"/>
        <family val="2"/>
        <scheme val="minor"/>
      </rPr>
      <t>R</t>
    </r>
  </si>
  <si>
    <t>Racine</t>
  </si>
  <si>
    <t>0,5</t>
  </si>
  <si>
    <t xml:space="preserve"> </t>
  </si>
  <si>
    <t>Événement9</t>
  </si>
  <si>
    <t>Fonction d'utilite : A-B*EXP(-EV/RT)</t>
  </si>
  <si>
    <t>RT</t>
  </si>
  <si>
    <t>La VEIP et l’expert rapatrié prématurément</t>
  </si>
  <si>
    <t>PGP</t>
  </si>
  <si>
    <t>PPP</t>
  </si>
  <si>
    <t>0,6</t>
  </si>
  <si>
    <t>0,4</t>
  </si>
  <si>
    <t>Événement10</t>
  </si>
  <si>
    <t>Événement11</t>
  </si>
  <si>
    <t>PEC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</si>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</sst>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justify"/>
    </xf>
    <xf numFmtId="164" fontId="0" fillId="0" borderId="3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10" xfId="0" applyNumberFormat="1" applyBorder="1"/>
    <xf numFmtId="0" fontId="0" fillId="0" borderId="12" xfId="0" applyBorder="1" applyAlignment="1">
      <alignment horizontal="right"/>
    </xf>
    <xf numFmtId="164" fontId="0" fillId="0" borderId="12" xfId="0" applyNumberFormat="1" applyBorder="1"/>
    <xf numFmtId="0" fontId="0" fillId="0" borderId="13" xfId="0" applyFill="1" applyBorder="1"/>
    <xf numFmtId="0" fontId="0" fillId="0" borderId="14" xfId="0" applyBorder="1" applyAlignment="1">
      <alignment horizontal="right"/>
    </xf>
    <xf numFmtId="164" fontId="0" fillId="0" borderId="14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5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6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0" xfId="0" applyProtection="1">
      <protection locked="0"/>
    </xf>
    <xf numFmtId="0" fontId="0" fillId="2" borderId="18" xfId="0" applyFill="1" applyBorder="1" applyProtection="1">
      <protection locked="0"/>
    </xf>
    <xf numFmtId="0" fontId="0" fillId="0" borderId="0" xfId="0" applyProtection="1"/>
    <xf numFmtId="0" fontId="0" fillId="3" borderId="18" xfId="0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Protection="1"/>
    <xf numFmtId="164" fontId="0" fillId="0" borderId="0" xfId="0" applyNumberFormat="1" applyProtection="1"/>
    <xf numFmtId="0" fontId="8" fillId="0" borderId="0" xfId="0" applyFont="1" applyProtection="1"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93" name="Rectangle 92"/>
        <xdr:cNvSpPr/>
      </xdr:nvSpPr>
      <xdr:spPr>
        <a:xfrm>
          <a:off x="619125" y="1714500"/>
          <a:ext cx="180975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0</xdr:col>
      <xdr:colOff>0</xdr:colOff>
      <xdr:row>9</xdr:row>
      <xdr:rowOff>95250</xdr:rowOff>
    </xdr:from>
    <xdr:to>
      <xdr:col>1</xdr:col>
      <xdr:colOff>0</xdr:colOff>
      <xdr:row>9</xdr:row>
      <xdr:rowOff>95250</xdr:rowOff>
    </xdr:to>
    <xdr:cxnSp macro="">
      <xdr:nvCxnSpPr>
        <xdr:cNvPr id="94" name="Connecteur droit 93"/>
        <xdr:cNvCxnSpPr/>
      </xdr:nvCxnSpPr>
      <xdr:spPr>
        <a:xfrm>
          <a:off x="0" y="1809750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95" name="Ellipse 94"/>
        <xdr:cNvSpPr/>
      </xdr:nvSpPr>
      <xdr:spPr>
        <a:xfrm>
          <a:off x="2514600" y="762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3</xdr:col>
      <xdr:colOff>0</xdr:colOff>
      <xdr:row>4</xdr:row>
      <xdr:rowOff>95250</xdr:rowOff>
    </xdr:from>
    <xdr:to>
      <xdr:col>5</xdr:col>
      <xdr:colOff>0</xdr:colOff>
      <xdr:row>4</xdr:row>
      <xdr:rowOff>95250</xdr:rowOff>
    </xdr:to>
    <xdr:cxnSp macro="">
      <xdr:nvCxnSpPr>
        <xdr:cNvPr id="96" name="Connecteur droit 95"/>
        <xdr:cNvCxnSpPr/>
      </xdr:nvCxnSpPr>
      <xdr:spPr>
        <a:xfrm>
          <a:off x="1047750" y="857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95250</xdr:rowOff>
    </xdr:from>
    <xdr:to>
      <xdr:col>3</xdr:col>
      <xdr:colOff>0</xdr:colOff>
      <xdr:row>9</xdr:row>
      <xdr:rowOff>95250</xdr:rowOff>
    </xdr:to>
    <xdr:cxnSp macro="">
      <xdr:nvCxnSpPr>
        <xdr:cNvPr id="97" name="Connecteur droit 96"/>
        <xdr:cNvCxnSpPr/>
      </xdr:nvCxnSpPr>
      <xdr:spPr>
        <a:xfrm flipV="1">
          <a:off x="800100" y="857250"/>
          <a:ext cx="24765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98" name="Ellipse 97"/>
        <xdr:cNvSpPr/>
      </xdr:nvSpPr>
      <xdr:spPr>
        <a:xfrm>
          <a:off x="2514600" y="24765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3</xdr:col>
      <xdr:colOff>0</xdr:colOff>
      <xdr:row>13</xdr:row>
      <xdr:rowOff>95250</xdr:rowOff>
    </xdr:from>
    <xdr:to>
      <xdr:col>5</xdr:col>
      <xdr:colOff>0</xdr:colOff>
      <xdr:row>13</xdr:row>
      <xdr:rowOff>95250</xdr:rowOff>
    </xdr:to>
    <xdr:cxnSp macro="">
      <xdr:nvCxnSpPr>
        <xdr:cNvPr id="99" name="Connecteur droit 98"/>
        <xdr:cNvCxnSpPr/>
      </xdr:nvCxnSpPr>
      <xdr:spPr>
        <a:xfrm>
          <a:off x="1047750" y="25717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95250</xdr:rowOff>
    </xdr:from>
    <xdr:to>
      <xdr:col>3</xdr:col>
      <xdr:colOff>0</xdr:colOff>
      <xdr:row>13</xdr:row>
      <xdr:rowOff>95250</xdr:rowOff>
    </xdr:to>
    <xdr:cxnSp macro="">
      <xdr:nvCxnSpPr>
        <xdr:cNvPr id="100" name="Connecteur droit 99"/>
        <xdr:cNvCxnSpPr/>
      </xdr:nvCxnSpPr>
      <xdr:spPr>
        <a:xfrm>
          <a:off x="800100" y="1809750"/>
          <a:ext cx="247650" cy="762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01" name="Ellipse 100"/>
        <xdr:cNvSpPr/>
      </xdr:nvSpPr>
      <xdr:spPr>
        <a:xfrm>
          <a:off x="4410075" y="1905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cxnSp macro="">
      <xdr:nvCxnSpPr>
        <xdr:cNvPr id="102" name="Connecteur droit 101"/>
        <xdr:cNvCxnSpPr/>
      </xdr:nvCxnSpPr>
      <xdr:spPr>
        <a:xfrm>
          <a:off x="2943225" y="2000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</xdr:row>
      <xdr:rowOff>95250</xdr:rowOff>
    </xdr:from>
    <xdr:to>
      <xdr:col>7</xdr:col>
      <xdr:colOff>0</xdr:colOff>
      <xdr:row>13</xdr:row>
      <xdr:rowOff>95250</xdr:rowOff>
    </xdr:to>
    <xdr:cxnSp macro="">
      <xdr:nvCxnSpPr>
        <xdr:cNvPr id="103" name="Connecteur droit 102"/>
        <xdr:cNvCxnSpPr/>
      </xdr:nvCxnSpPr>
      <xdr:spPr>
        <a:xfrm flipV="1">
          <a:off x="2695575" y="2000250"/>
          <a:ext cx="2476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04" name="Ellipse 103"/>
        <xdr:cNvSpPr/>
      </xdr:nvSpPr>
      <xdr:spPr>
        <a:xfrm>
          <a:off x="4410075" y="3048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cxnSp macro="">
      <xdr:nvCxnSpPr>
        <xdr:cNvPr id="105" name="Connecteur droit 104"/>
        <xdr:cNvCxnSpPr/>
      </xdr:nvCxnSpPr>
      <xdr:spPr>
        <a:xfrm>
          <a:off x="2943225" y="3143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95250</xdr:rowOff>
    </xdr:from>
    <xdr:to>
      <xdr:col>7</xdr:col>
      <xdr:colOff>0</xdr:colOff>
      <xdr:row>16</xdr:row>
      <xdr:rowOff>95250</xdr:rowOff>
    </xdr:to>
    <xdr:cxnSp macro="">
      <xdr:nvCxnSpPr>
        <xdr:cNvPr id="106" name="Connecteur droit 105"/>
        <xdr:cNvCxnSpPr/>
      </xdr:nvCxnSpPr>
      <xdr:spPr>
        <a:xfrm>
          <a:off x="2695575" y="2571750"/>
          <a:ext cx="2476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12700</xdr:colOff>
      <xdr:row>9</xdr:row>
      <xdr:rowOff>0</xdr:rowOff>
    </xdr:to>
    <xdr:sp macro="" textlink="">
      <xdr:nvSpPr>
        <xdr:cNvPr id="107" name="Rectangle 106"/>
        <xdr:cNvSpPr/>
      </xdr:nvSpPr>
      <xdr:spPr>
        <a:xfrm>
          <a:off x="6305550" y="1524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8</xdr:row>
      <xdr:rowOff>95250</xdr:rowOff>
    </xdr:from>
    <xdr:to>
      <xdr:col>13</xdr:col>
      <xdr:colOff>0</xdr:colOff>
      <xdr:row>8</xdr:row>
      <xdr:rowOff>95250</xdr:rowOff>
    </xdr:to>
    <xdr:cxnSp macro="">
      <xdr:nvCxnSpPr>
        <xdr:cNvPr id="108" name="Connecteur droit 107"/>
        <xdr:cNvCxnSpPr/>
      </xdr:nvCxnSpPr>
      <xdr:spPr>
        <a:xfrm>
          <a:off x="4838700" y="1619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95250</xdr:rowOff>
    </xdr:from>
    <xdr:to>
      <xdr:col>11</xdr:col>
      <xdr:colOff>0</xdr:colOff>
      <xdr:row>10</xdr:row>
      <xdr:rowOff>95250</xdr:rowOff>
    </xdr:to>
    <xdr:cxnSp macro="">
      <xdr:nvCxnSpPr>
        <xdr:cNvPr id="109" name="Connecteur droit 108"/>
        <xdr:cNvCxnSpPr/>
      </xdr:nvCxnSpPr>
      <xdr:spPr>
        <a:xfrm flipV="1">
          <a:off x="4591050" y="16192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12700</xdr:colOff>
      <xdr:row>13</xdr:row>
      <xdr:rowOff>0</xdr:rowOff>
    </xdr:to>
    <xdr:sp macro="" textlink="">
      <xdr:nvSpPr>
        <xdr:cNvPr id="110" name="Rectangle 109"/>
        <xdr:cNvSpPr/>
      </xdr:nvSpPr>
      <xdr:spPr>
        <a:xfrm>
          <a:off x="6305550" y="2286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12</xdr:row>
      <xdr:rowOff>95250</xdr:rowOff>
    </xdr:from>
    <xdr:to>
      <xdr:col>13</xdr:col>
      <xdr:colOff>0</xdr:colOff>
      <xdr:row>12</xdr:row>
      <xdr:rowOff>95250</xdr:rowOff>
    </xdr:to>
    <xdr:cxnSp macro="">
      <xdr:nvCxnSpPr>
        <xdr:cNvPr id="111" name="Connecteur droit 110"/>
        <xdr:cNvCxnSpPr/>
      </xdr:nvCxnSpPr>
      <xdr:spPr>
        <a:xfrm>
          <a:off x="4838700" y="2381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95250</xdr:rowOff>
    </xdr:from>
    <xdr:to>
      <xdr:col>11</xdr:col>
      <xdr:colOff>0</xdr:colOff>
      <xdr:row>12</xdr:row>
      <xdr:rowOff>95250</xdr:rowOff>
    </xdr:to>
    <xdr:cxnSp macro="">
      <xdr:nvCxnSpPr>
        <xdr:cNvPr id="112" name="Connecteur droit 111"/>
        <xdr:cNvCxnSpPr/>
      </xdr:nvCxnSpPr>
      <xdr:spPr>
        <a:xfrm>
          <a:off x="4591050" y="20002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13" name="Ellipse 112"/>
        <xdr:cNvSpPr/>
      </xdr:nvSpPr>
      <xdr:spPr>
        <a:xfrm>
          <a:off x="4410075" y="762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4</xdr:row>
      <xdr:rowOff>95250</xdr:rowOff>
    </xdr:from>
    <xdr:to>
      <xdr:col>9</xdr:col>
      <xdr:colOff>0</xdr:colOff>
      <xdr:row>4</xdr:row>
      <xdr:rowOff>95250</xdr:rowOff>
    </xdr:to>
    <xdr:cxnSp macro="">
      <xdr:nvCxnSpPr>
        <xdr:cNvPr id="114" name="Connecteur droit 113"/>
        <xdr:cNvCxnSpPr/>
      </xdr:nvCxnSpPr>
      <xdr:spPr>
        <a:xfrm>
          <a:off x="2943225" y="857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95250</xdr:rowOff>
    </xdr:from>
    <xdr:to>
      <xdr:col>7</xdr:col>
      <xdr:colOff>0</xdr:colOff>
      <xdr:row>4</xdr:row>
      <xdr:rowOff>95250</xdr:rowOff>
    </xdr:to>
    <xdr:cxnSp macro="">
      <xdr:nvCxnSpPr>
        <xdr:cNvPr id="115" name="Connecteur droit 114"/>
        <xdr:cNvCxnSpPr/>
      </xdr:nvCxnSpPr>
      <xdr:spPr>
        <a:xfrm>
          <a:off x="2695575" y="857250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12700</xdr:colOff>
      <xdr:row>5</xdr:row>
      <xdr:rowOff>0</xdr:rowOff>
    </xdr:to>
    <xdr:sp macro="" textlink="">
      <xdr:nvSpPr>
        <xdr:cNvPr id="116" name="Rectangle 115"/>
        <xdr:cNvSpPr/>
      </xdr:nvSpPr>
      <xdr:spPr>
        <a:xfrm>
          <a:off x="6305550" y="762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4</xdr:row>
      <xdr:rowOff>95250</xdr:rowOff>
    </xdr:from>
    <xdr:to>
      <xdr:col>13</xdr:col>
      <xdr:colOff>0</xdr:colOff>
      <xdr:row>4</xdr:row>
      <xdr:rowOff>95250</xdr:rowOff>
    </xdr:to>
    <xdr:cxnSp macro="">
      <xdr:nvCxnSpPr>
        <xdr:cNvPr id="117" name="Connecteur droit 116"/>
        <xdr:cNvCxnSpPr/>
      </xdr:nvCxnSpPr>
      <xdr:spPr>
        <a:xfrm>
          <a:off x="4838700" y="857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</xdr:row>
      <xdr:rowOff>95250</xdr:rowOff>
    </xdr:from>
    <xdr:to>
      <xdr:col>11</xdr:col>
      <xdr:colOff>0</xdr:colOff>
      <xdr:row>4</xdr:row>
      <xdr:rowOff>95250</xdr:rowOff>
    </xdr:to>
    <xdr:cxnSp macro="">
      <xdr:nvCxnSpPr>
        <xdr:cNvPr id="118" name="Connecteur droit 117"/>
        <xdr:cNvCxnSpPr/>
      </xdr:nvCxnSpPr>
      <xdr:spPr>
        <a:xfrm>
          <a:off x="4591050" y="857250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12700</xdr:colOff>
      <xdr:row>17</xdr:row>
      <xdr:rowOff>0</xdr:rowOff>
    </xdr:to>
    <xdr:sp macro="" textlink="">
      <xdr:nvSpPr>
        <xdr:cNvPr id="119" name="Rectangle 118"/>
        <xdr:cNvSpPr/>
      </xdr:nvSpPr>
      <xdr:spPr>
        <a:xfrm>
          <a:off x="6305550" y="3048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16</xdr:row>
      <xdr:rowOff>95250</xdr:rowOff>
    </xdr:from>
    <xdr:to>
      <xdr:col>13</xdr:col>
      <xdr:colOff>0</xdr:colOff>
      <xdr:row>16</xdr:row>
      <xdr:rowOff>95250</xdr:rowOff>
    </xdr:to>
    <xdr:cxnSp macro="">
      <xdr:nvCxnSpPr>
        <xdr:cNvPr id="120" name="Connecteur droit 119"/>
        <xdr:cNvCxnSpPr/>
      </xdr:nvCxnSpPr>
      <xdr:spPr>
        <a:xfrm>
          <a:off x="4838700" y="3143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cxnSp macro="">
      <xdr:nvCxnSpPr>
        <xdr:cNvPr id="121" name="Connecteur droit 120"/>
        <xdr:cNvCxnSpPr/>
      </xdr:nvCxnSpPr>
      <xdr:spPr>
        <a:xfrm>
          <a:off x="4591050" y="3143250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39" name="Ellipse 138"/>
        <xdr:cNvSpPr/>
      </xdr:nvSpPr>
      <xdr:spPr>
        <a:xfrm>
          <a:off x="619125" y="24765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0</xdr:col>
      <xdr:colOff>0</xdr:colOff>
      <xdr:row>13</xdr:row>
      <xdr:rowOff>95250</xdr:rowOff>
    </xdr:from>
    <xdr:to>
      <xdr:col>1</xdr:col>
      <xdr:colOff>0</xdr:colOff>
      <xdr:row>13</xdr:row>
      <xdr:rowOff>95250</xdr:rowOff>
    </xdr:to>
    <xdr:cxnSp macro="">
      <xdr:nvCxnSpPr>
        <xdr:cNvPr id="140" name="Connecteur droit 139"/>
        <xdr:cNvCxnSpPr/>
      </xdr:nvCxnSpPr>
      <xdr:spPr>
        <a:xfrm>
          <a:off x="0" y="2571750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41" name="Rectangle 140"/>
        <xdr:cNvSpPr/>
      </xdr:nvSpPr>
      <xdr:spPr>
        <a:xfrm>
          <a:off x="2514600" y="1333500"/>
          <a:ext cx="180975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3</xdr:col>
      <xdr:colOff>0</xdr:colOff>
      <xdr:row>7</xdr:row>
      <xdr:rowOff>95250</xdr:rowOff>
    </xdr:from>
    <xdr:to>
      <xdr:col>5</xdr:col>
      <xdr:colOff>0</xdr:colOff>
      <xdr:row>7</xdr:row>
      <xdr:rowOff>95250</xdr:rowOff>
    </xdr:to>
    <xdr:cxnSp macro="">
      <xdr:nvCxnSpPr>
        <xdr:cNvPr id="142" name="Connecteur droit 141"/>
        <xdr:cNvCxnSpPr/>
      </xdr:nvCxnSpPr>
      <xdr:spPr>
        <a:xfrm>
          <a:off x="1047750" y="14287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0</xdr:colOff>
      <xdr:row>13</xdr:row>
      <xdr:rowOff>95250</xdr:rowOff>
    </xdr:to>
    <xdr:cxnSp macro="">
      <xdr:nvCxnSpPr>
        <xdr:cNvPr id="143" name="Connecteur droit 142"/>
        <xdr:cNvCxnSpPr/>
      </xdr:nvCxnSpPr>
      <xdr:spPr>
        <a:xfrm flipV="1">
          <a:off x="800100" y="1428750"/>
          <a:ext cx="247650" cy="1143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44" name="Rectangle 143"/>
        <xdr:cNvSpPr/>
      </xdr:nvSpPr>
      <xdr:spPr>
        <a:xfrm>
          <a:off x="2514600" y="3429000"/>
          <a:ext cx="180975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3</xdr:col>
      <xdr:colOff>0</xdr:colOff>
      <xdr:row>18</xdr:row>
      <xdr:rowOff>95250</xdr:rowOff>
    </xdr:from>
    <xdr:to>
      <xdr:col>5</xdr:col>
      <xdr:colOff>0</xdr:colOff>
      <xdr:row>18</xdr:row>
      <xdr:rowOff>95250</xdr:rowOff>
    </xdr:to>
    <xdr:cxnSp macro="">
      <xdr:nvCxnSpPr>
        <xdr:cNvPr id="145" name="Connecteur droit 144"/>
        <xdr:cNvCxnSpPr/>
      </xdr:nvCxnSpPr>
      <xdr:spPr>
        <a:xfrm>
          <a:off x="1047750" y="3524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0</xdr:colOff>
      <xdr:row>18</xdr:row>
      <xdr:rowOff>95250</xdr:rowOff>
    </xdr:to>
    <xdr:cxnSp macro="">
      <xdr:nvCxnSpPr>
        <xdr:cNvPr id="146" name="Connecteur droit 145"/>
        <xdr:cNvCxnSpPr/>
      </xdr:nvCxnSpPr>
      <xdr:spPr>
        <a:xfrm>
          <a:off x="800100" y="2571750"/>
          <a:ext cx="24765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47" name="Ellipse 146"/>
        <xdr:cNvSpPr/>
      </xdr:nvSpPr>
      <xdr:spPr>
        <a:xfrm>
          <a:off x="4410075" y="762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4</xdr:row>
      <xdr:rowOff>95250</xdr:rowOff>
    </xdr:from>
    <xdr:to>
      <xdr:col>9</xdr:col>
      <xdr:colOff>0</xdr:colOff>
      <xdr:row>4</xdr:row>
      <xdr:rowOff>95250</xdr:rowOff>
    </xdr:to>
    <xdr:cxnSp macro="">
      <xdr:nvCxnSpPr>
        <xdr:cNvPr id="148" name="Connecteur droit 147"/>
        <xdr:cNvCxnSpPr/>
      </xdr:nvCxnSpPr>
      <xdr:spPr>
        <a:xfrm>
          <a:off x="2943225" y="857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95250</xdr:rowOff>
    </xdr:from>
    <xdr:to>
      <xdr:col>7</xdr:col>
      <xdr:colOff>0</xdr:colOff>
      <xdr:row>7</xdr:row>
      <xdr:rowOff>95250</xdr:rowOff>
    </xdr:to>
    <xdr:cxnSp macro="">
      <xdr:nvCxnSpPr>
        <xdr:cNvPr id="149" name="Connecteur droit 148"/>
        <xdr:cNvCxnSpPr/>
      </xdr:nvCxnSpPr>
      <xdr:spPr>
        <a:xfrm flipV="1">
          <a:off x="2695575" y="857250"/>
          <a:ext cx="2476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50" name="Ellipse 149"/>
        <xdr:cNvSpPr/>
      </xdr:nvSpPr>
      <xdr:spPr>
        <a:xfrm>
          <a:off x="4410075" y="1905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cxnSp macro="">
      <xdr:nvCxnSpPr>
        <xdr:cNvPr id="151" name="Connecteur droit 150"/>
        <xdr:cNvCxnSpPr/>
      </xdr:nvCxnSpPr>
      <xdr:spPr>
        <a:xfrm>
          <a:off x="2943225" y="2000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95250</xdr:rowOff>
    </xdr:from>
    <xdr:to>
      <xdr:col>7</xdr:col>
      <xdr:colOff>0</xdr:colOff>
      <xdr:row>10</xdr:row>
      <xdr:rowOff>95250</xdr:rowOff>
    </xdr:to>
    <xdr:cxnSp macro="">
      <xdr:nvCxnSpPr>
        <xdr:cNvPr id="152" name="Connecteur droit 151"/>
        <xdr:cNvCxnSpPr/>
      </xdr:nvCxnSpPr>
      <xdr:spPr>
        <a:xfrm>
          <a:off x="2695575" y="1428750"/>
          <a:ext cx="2476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53" name="Ellipse 152"/>
        <xdr:cNvSpPr/>
      </xdr:nvSpPr>
      <xdr:spPr>
        <a:xfrm>
          <a:off x="4410075" y="3048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cxnSp macro="">
      <xdr:nvCxnSpPr>
        <xdr:cNvPr id="154" name="Connecteur droit 153"/>
        <xdr:cNvCxnSpPr/>
      </xdr:nvCxnSpPr>
      <xdr:spPr>
        <a:xfrm>
          <a:off x="2943225" y="3143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95250</xdr:rowOff>
    </xdr:from>
    <xdr:to>
      <xdr:col>7</xdr:col>
      <xdr:colOff>0</xdr:colOff>
      <xdr:row>18</xdr:row>
      <xdr:rowOff>95250</xdr:rowOff>
    </xdr:to>
    <xdr:cxnSp macro="">
      <xdr:nvCxnSpPr>
        <xdr:cNvPr id="155" name="Connecteur droit 154"/>
        <xdr:cNvCxnSpPr/>
      </xdr:nvCxnSpPr>
      <xdr:spPr>
        <a:xfrm flipV="1">
          <a:off x="2695575" y="31432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56" name="Ellipse 155"/>
        <xdr:cNvSpPr/>
      </xdr:nvSpPr>
      <xdr:spPr>
        <a:xfrm>
          <a:off x="4410075" y="3810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20</xdr:row>
      <xdr:rowOff>95250</xdr:rowOff>
    </xdr:from>
    <xdr:to>
      <xdr:col>9</xdr:col>
      <xdr:colOff>0</xdr:colOff>
      <xdr:row>20</xdr:row>
      <xdr:rowOff>95250</xdr:rowOff>
    </xdr:to>
    <xdr:cxnSp macro="">
      <xdr:nvCxnSpPr>
        <xdr:cNvPr id="157" name="Connecteur droit 156"/>
        <xdr:cNvCxnSpPr/>
      </xdr:nvCxnSpPr>
      <xdr:spPr>
        <a:xfrm>
          <a:off x="2943225" y="3905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95250</xdr:rowOff>
    </xdr:from>
    <xdr:to>
      <xdr:col>7</xdr:col>
      <xdr:colOff>0</xdr:colOff>
      <xdr:row>20</xdr:row>
      <xdr:rowOff>95250</xdr:rowOff>
    </xdr:to>
    <xdr:cxnSp macro="">
      <xdr:nvCxnSpPr>
        <xdr:cNvPr id="158" name="Connecteur droit 157"/>
        <xdr:cNvCxnSpPr/>
      </xdr:nvCxnSpPr>
      <xdr:spPr>
        <a:xfrm>
          <a:off x="2695575" y="35242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12700</xdr:colOff>
      <xdr:row>9</xdr:row>
      <xdr:rowOff>0</xdr:rowOff>
    </xdr:to>
    <xdr:sp macro="" textlink="">
      <xdr:nvSpPr>
        <xdr:cNvPr id="159" name="Rectangle 158"/>
        <xdr:cNvSpPr/>
      </xdr:nvSpPr>
      <xdr:spPr>
        <a:xfrm>
          <a:off x="6305550" y="1524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8</xdr:row>
      <xdr:rowOff>95250</xdr:rowOff>
    </xdr:from>
    <xdr:to>
      <xdr:col>13</xdr:col>
      <xdr:colOff>0</xdr:colOff>
      <xdr:row>8</xdr:row>
      <xdr:rowOff>95250</xdr:rowOff>
    </xdr:to>
    <xdr:cxnSp macro="">
      <xdr:nvCxnSpPr>
        <xdr:cNvPr id="160" name="Connecteur droit 159"/>
        <xdr:cNvCxnSpPr/>
      </xdr:nvCxnSpPr>
      <xdr:spPr>
        <a:xfrm>
          <a:off x="4838700" y="1619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95250</xdr:rowOff>
    </xdr:from>
    <xdr:to>
      <xdr:col>11</xdr:col>
      <xdr:colOff>0</xdr:colOff>
      <xdr:row>10</xdr:row>
      <xdr:rowOff>95250</xdr:rowOff>
    </xdr:to>
    <xdr:cxnSp macro="">
      <xdr:nvCxnSpPr>
        <xdr:cNvPr id="161" name="Connecteur droit 160"/>
        <xdr:cNvCxnSpPr/>
      </xdr:nvCxnSpPr>
      <xdr:spPr>
        <a:xfrm flipV="1">
          <a:off x="4591050" y="16192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12700</xdr:colOff>
      <xdr:row>13</xdr:row>
      <xdr:rowOff>0</xdr:rowOff>
    </xdr:to>
    <xdr:sp macro="" textlink="">
      <xdr:nvSpPr>
        <xdr:cNvPr id="162" name="Rectangle 161"/>
        <xdr:cNvSpPr/>
      </xdr:nvSpPr>
      <xdr:spPr>
        <a:xfrm>
          <a:off x="6305550" y="2286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12</xdr:row>
      <xdr:rowOff>95250</xdr:rowOff>
    </xdr:from>
    <xdr:to>
      <xdr:col>13</xdr:col>
      <xdr:colOff>0</xdr:colOff>
      <xdr:row>12</xdr:row>
      <xdr:rowOff>95250</xdr:rowOff>
    </xdr:to>
    <xdr:cxnSp macro="">
      <xdr:nvCxnSpPr>
        <xdr:cNvPr id="163" name="Connecteur droit 162"/>
        <xdr:cNvCxnSpPr/>
      </xdr:nvCxnSpPr>
      <xdr:spPr>
        <a:xfrm>
          <a:off x="4838700" y="2381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95250</xdr:rowOff>
    </xdr:from>
    <xdr:to>
      <xdr:col>11</xdr:col>
      <xdr:colOff>0</xdr:colOff>
      <xdr:row>12</xdr:row>
      <xdr:rowOff>95250</xdr:rowOff>
    </xdr:to>
    <xdr:cxnSp macro="">
      <xdr:nvCxnSpPr>
        <xdr:cNvPr id="164" name="Connecteur droit 163"/>
        <xdr:cNvCxnSpPr/>
      </xdr:nvCxnSpPr>
      <xdr:spPr>
        <a:xfrm>
          <a:off x="4591050" y="20002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12700</xdr:colOff>
      <xdr:row>5</xdr:row>
      <xdr:rowOff>0</xdr:rowOff>
    </xdr:to>
    <xdr:sp macro="" textlink="">
      <xdr:nvSpPr>
        <xdr:cNvPr id="165" name="Rectangle 164"/>
        <xdr:cNvSpPr/>
      </xdr:nvSpPr>
      <xdr:spPr>
        <a:xfrm>
          <a:off x="6305550" y="762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4</xdr:row>
      <xdr:rowOff>95250</xdr:rowOff>
    </xdr:from>
    <xdr:to>
      <xdr:col>13</xdr:col>
      <xdr:colOff>0</xdr:colOff>
      <xdr:row>4</xdr:row>
      <xdr:rowOff>95250</xdr:rowOff>
    </xdr:to>
    <xdr:cxnSp macro="">
      <xdr:nvCxnSpPr>
        <xdr:cNvPr id="166" name="Connecteur droit 165"/>
        <xdr:cNvCxnSpPr/>
      </xdr:nvCxnSpPr>
      <xdr:spPr>
        <a:xfrm>
          <a:off x="4838700" y="857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</xdr:row>
      <xdr:rowOff>95250</xdr:rowOff>
    </xdr:from>
    <xdr:to>
      <xdr:col>11</xdr:col>
      <xdr:colOff>0</xdr:colOff>
      <xdr:row>4</xdr:row>
      <xdr:rowOff>95250</xdr:rowOff>
    </xdr:to>
    <xdr:cxnSp macro="">
      <xdr:nvCxnSpPr>
        <xdr:cNvPr id="167" name="Connecteur droit 166"/>
        <xdr:cNvCxnSpPr/>
      </xdr:nvCxnSpPr>
      <xdr:spPr>
        <a:xfrm>
          <a:off x="4591050" y="857250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12700</xdr:colOff>
      <xdr:row>17</xdr:row>
      <xdr:rowOff>0</xdr:rowOff>
    </xdr:to>
    <xdr:sp macro="" textlink="">
      <xdr:nvSpPr>
        <xdr:cNvPr id="168" name="Rectangle 167"/>
        <xdr:cNvSpPr/>
      </xdr:nvSpPr>
      <xdr:spPr>
        <a:xfrm>
          <a:off x="6305550" y="3048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16</xdr:row>
      <xdr:rowOff>95250</xdr:rowOff>
    </xdr:from>
    <xdr:to>
      <xdr:col>13</xdr:col>
      <xdr:colOff>0</xdr:colOff>
      <xdr:row>16</xdr:row>
      <xdr:rowOff>95250</xdr:rowOff>
    </xdr:to>
    <xdr:cxnSp macro="">
      <xdr:nvCxnSpPr>
        <xdr:cNvPr id="169" name="Connecteur droit 168"/>
        <xdr:cNvCxnSpPr/>
      </xdr:nvCxnSpPr>
      <xdr:spPr>
        <a:xfrm>
          <a:off x="4838700" y="3143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cxnSp macro="">
      <xdr:nvCxnSpPr>
        <xdr:cNvPr id="170" name="Connecteur droit 169"/>
        <xdr:cNvCxnSpPr/>
      </xdr:nvCxnSpPr>
      <xdr:spPr>
        <a:xfrm>
          <a:off x="4591050" y="3143250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12700</xdr:colOff>
      <xdr:row>21</xdr:row>
      <xdr:rowOff>0</xdr:rowOff>
    </xdr:to>
    <xdr:sp macro="" textlink="">
      <xdr:nvSpPr>
        <xdr:cNvPr id="171" name="Rectangle 170"/>
        <xdr:cNvSpPr/>
      </xdr:nvSpPr>
      <xdr:spPr>
        <a:xfrm>
          <a:off x="6305550" y="3810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20</xdr:row>
      <xdr:rowOff>95250</xdr:rowOff>
    </xdr:from>
    <xdr:to>
      <xdr:col>13</xdr:col>
      <xdr:colOff>0</xdr:colOff>
      <xdr:row>20</xdr:row>
      <xdr:rowOff>95250</xdr:rowOff>
    </xdr:to>
    <xdr:cxnSp macro="">
      <xdr:nvCxnSpPr>
        <xdr:cNvPr id="172" name="Connecteur droit 171"/>
        <xdr:cNvCxnSpPr/>
      </xdr:nvCxnSpPr>
      <xdr:spPr>
        <a:xfrm>
          <a:off x="4838700" y="3905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</xdr:row>
      <xdr:rowOff>95250</xdr:rowOff>
    </xdr:from>
    <xdr:to>
      <xdr:col>11</xdr:col>
      <xdr:colOff>0</xdr:colOff>
      <xdr:row>20</xdr:row>
      <xdr:rowOff>95250</xdr:rowOff>
    </xdr:to>
    <xdr:cxnSp macro="">
      <xdr:nvCxnSpPr>
        <xdr:cNvPr id="173" name="Connecteur droit 172"/>
        <xdr:cNvCxnSpPr/>
      </xdr:nvCxnSpPr>
      <xdr:spPr>
        <a:xfrm>
          <a:off x="4591050" y="3905250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22" name="Rectangle 121"/>
        <xdr:cNvSpPr/>
      </xdr:nvSpPr>
      <xdr:spPr>
        <a:xfrm>
          <a:off x="619125" y="2476500"/>
          <a:ext cx="180975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0</xdr:col>
      <xdr:colOff>0</xdr:colOff>
      <xdr:row>13</xdr:row>
      <xdr:rowOff>95250</xdr:rowOff>
    </xdr:from>
    <xdr:to>
      <xdr:col>1</xdr:col>
      <xdr:colOff>0</xdr:colOff>
      <xdr:row>13</xdr:row>
      <xdr:rowOff>95250</xdr:rowOff>
    </xdr:to>
    <xdr:cxnSp macro="">
      <xdr:nvCxnSpPr>
        <xdr:cNvPr id="123" name="Connecteur droit 122"/>
        <xdr:cNvCxnSpPr/>
      </xdr:nvCxnSpPr>
      <xdr:spPr>
        <a:xfrm>
          <a:off x="0" y="2571750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24" name="Ellipse 123"/>
        <xdr:cNvSpPr/>
      </xdr:nvSpPr>
      <xdr:spPr>
        <a:xfrm>
          <a:off x="2514600" y="1524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3</xdr:col>
      <xdr:colOff>0</xdr:colOff>
      <xdr:row>8</xdr:row>
      <xdr:rowOff>95250</xdr:rowOff>
    </xdr:from>
    <xdr:to>
      <xdr:col>5</xdr:col>
      <xdr:colOff>0</xdr:colOff>
      <xdr:row>8</xdr:row>
      <xdr:rowOff>95250</xdr:rowOff>
    </xdr:to>
    <xdr:cxnSp macro="">
      <xdr:nvCxnSpPr>
        <xdr:cNvPr id="125" name="Connecteur droit 124"/>
        <xdr:cNvCxnSpPr/>
      </xdr:nvCxnSpPr>
      <xdr:spPr>
        <a:xfrm>
          <a:off x="1047750" y="1619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95250</xdr:rowOff>
    </xdr:from>
    <xdr:to>
      <xdr:col>3</xdr:col>
      <xdr:colOff>0</xdr:colOff>
      <xdr:row>13</xdr:row>
      <xdr:rowOff>95250</xdr:rowOff>
    </xdr:to>
    <xdr:cxnSp macro="">
      <xdr:nvCxnSpPr>
        <xdr:cNvPr id="126" name="Connecteur droit 125"/>
        <xdr:cNvCxnSpPr/>
      </xdr:nvCxnSpPr>
      <xdr:spPr>
        <a:xfrm flipV="1">
          <a:off x="800100" y="1619250"/>
          <a:ext cx="24765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27" name="Ellipse 126"/>
        <xdr:cNvSpPr/>
      </xdr:nvSpPr>
      <xdr:spPr>
        <a:xfrm>
          <a:off x="2514600" y="32385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3</xdr:col>
      <xdr:colOff>0</xdr:colOff>
      <xdr:row>17</xdr:row>
      <xdr:rowOff>95250</xdr:rowOff>
    </xdr:from>
    <xdr:to>
      <xdr:col>5</xdr:col>
      <xdr:colOff>0</xdr:colOff>
      <xdr:row>17</xdr:row>
      <xdr:rowOff>95250</xdr:rowOff>
    </xdr:to>
    <xdr:cxnSp macro="">
      <xdr:nvCxnSpPr>
        <xdr:cNvPr id="128" name="Connecteur droit 127"/>
        <xdr:cNvCxnSpPr/>
      </xdr:nvCxnSpPr>
      <xdr:spPr>
        <a:xfrm>
          <a:off x="1047750" y="33337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0</xdr:colOff>
      <xdr:row>17</xdr:row>
      <xdr:rowOff>95250</xdr:rowOff>
    </xdr:to>
    <xdr:cxnSp macro="">
      <xdr:nvCxnSpPr>
        <xdr:cNvPr id="129" name="Connecteur droit 128"/>
        <xdr:cNvCxnSpPr/>
      </xdr:nvCxnSpPr>
      <xdr:spPr>
        <a:xfrm>
          <a:off x="800100" y="2571750"/>
          <a:ext cx="247650" cy="762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30" name="Ellipse 129"/>
        <xdr:cNvSpPr/>
      </xdr:nvSpPr>
      <xdr:spPr>
        <a:xfrm>
          <a:off x="4410075" y="2667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14</xdr:row>
      <xdr:rowOff>95250</xdr:rowOff>
    </xdr:from>
    <xdr:to>
      <xdr:col>9</xdr:col>
      <xdr:colOff>0</xdr:colOff>
      <xdr:row>14</xdr:row>
      <xdr:rowOff>95250</xdr:rowOff>
    </xdr:to>
    <xdr:cxnSp macro="">
      <xdr:nvCxnSpPr>
        <xdr:cNvPr id="131" name="Connecteur droit 130"/>
        <xdr:cNvCxnSpPr/>
      </xdr:nvCxnSpPr>
      <xdr:spPr>
        <a:xfrm>
          <a:off x="2943225" y="2762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95250</xdr:rowOff>
    </xdr:from>
    <xdr:to>
      <xdr:col>7</xdr:col>
      <xdr:colOff>0</xdr:colOff>
      <xdr:row>17</xdr:row>
      <xdr:rowOff>95250</xdr:rowOff>
    </xdr:to>
    <xdr:cxnSp macro="">
      <xdr:nvCxnSpPr>
        <xdr:cNvPr id="132" name="Connecteur droit 131"/>
        <xdr:cNvCxnSpPr/>
      </xdr:nvCxnSpPr>
      <xdr:spPr>
        <a:xfrm flipV="1">
          <a:off x="2695575" y="2762250"/>
          <a:ext cx="2476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20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33" name="Ellipse 132"/>
        <xdr:cNvSpPr/>
      </xdr:nvSpPr>
      <xdr:spPr>
        <a:xfrm>
          <a:off x="4410075" y="3810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20</xdr:row>
      <xdr:rowOff>95250</xdr:rowOff>
    </xdr:from>
    <xdr:to>
      <xdr:col>9</xdr:col>
      <xdr:colOff>0</xdr:colOff>
      <xdr:row>20</xdr:row>
      <xdr:rowOff>95250</xdr:rowOff>
    </xdr:to>
    <xdr:cxnSp macro="">
      <xdr:nvCxnSpPr>
        <xdr:cNvPr id="134" name="Connecteur droit 133"/>
        <xdr:cNvCxnSpPr/>
      </xdr:nvCxnSpPr>
      <xdr:spPr>
        <a:xfrm>
          <a:off x="2943225" y="3905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95250</xdr:rowOff>
    </xdr:from>
    <xdr:to>
      <xdr:col>7</xdr:col>
      <xdr:colOff>0</xdr:colOff>
      <xdr:row>20</xdr:row>
      <xdr:rowOff>95250</xdr:rowOff>
    </xdr:to>
    <xdr:cxnSp macro="">
      <xdr:nvCxnSpPr>
        <xdr:cNvPr id="135" name="Connecteur droit 134"/>
        <xdr:cNvCxnSpPr/>
      </xdr:nvCxnSpPr>
      <xdr:spPr>
        <a:xfrm>
          <a:off x="2695575" y="3333750"/>
          <a:ext cx="2476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12700</xdr:colOff>
      <xdr:row>13</xdr:row>
      <xdr:rowOff>0</xdr:rowOff>
    </xdr:to>
    <xdr:sp macro="" textlink="">
      <xdr:nvSpPr>
        <xdr:cNvPr id="136" name="Rectangle 135"/>
        <xdr:cNvSpPr/>
      </xdr:nvSpPr>
      <xdr:spPr>
        <a:xfrm>
          <a:off x="6305550" y="2286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12</xdr:row>
      <xdr:rowOff>95250</xdr:rowOff>
    </xdr:from>
    <xdr:to>
      <xdr:col>13</xdr:col>
      <xdr:colOff>0</xdr:colOff>
      <xdr:row>12</xdr:row>
      <xdr:rowOff>95250</xdr:rowOff>
    </xdr:to>
    <xdr:cxnSp macro="">
      <xdr:nvCxnSpPr>
        <xdr:cNvPr id="137" name="Connecteur droit 136"/>
        <xdr:cNvCxnSpPr/>
      </xdr:nvCxnSpPr>
      <xdr:spPr>
        <a:xfrm>
          <a:off x="4838700" y="2381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95250</xdr:rowOff>
    </xdr:from>
    <xdr:to>
      <xdr:col>11</xdr:col>
      <xdr:colOff>0</xdr:colOff>
      <xdr:row>14</xdr:row>
      <xdr:rowOff>95250</xdr:rowOff>
    </xdr:to>
    <xdr:cxnSp macro="">
      <xdr:nvCxnSpPr>
        <xdr:cNvPr id="138" name="Connecteur droit 137"/>
        <xdr:cNvCxnSpPr/>
      </xdr:nvCxnSpPr>
      <xdr:spPr>
        <a:xfrm flipV="1">
          <a:off x="4591050" y="23812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12700</xdr:colOff>
      <xdr:row>17</xdr:row>
      <xdr:rowOff>0</xdr:rowOff>
    </xdr:to>
    <xdr:sp macro="" textlink="">
      <xdr:nvSpPr>
        <xdr:cNvPr id="139" name="Rectangle 138"/>
        <xdr:cNvSpPr/>
      </xdr:nvSpPr>
      <xdr:spPr>
        <a:xfrm>
          <a:off x="6305550" y="3048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16</xdr:row>
      <xdr:rowOff>95250</xdr:rowOff>
    </xdr:from>
    <xdr:to>
      <xdr:col>13</xdr:col>
      <xdr:colOff>0</xdr:colOff>
      <xdr:row>16</xdr:row>
      <xdr:rowOff>95250</xdr:rowOff>
    </xdr:to>
    <xdr:cxnSp macro="">
      <xdr:nvCxnSpPr>
        <xdr:cNvPr id="140" name="Connecteur droit 139"/>
        <xdr:cNvCxnSpPr/>
      </xdr:nvCxnSpPr>
      <xdr:spPr>
        <a:xfrm>
          <a:off x="4838700" y="3143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95250</xdr:rowOff>
    </xdr:from>
    <xdr:to>
      <xdr:col>11</xdr:col>
      <xdr:colOff>0</xdr:colOff>
      <xdr:row>16</xdr:row>
      <xdr:rowOff>95250</xdr:rowOff>
    </xdr:to>
    <xdr:cxnSp macro="">
      <xdr:nvCxnSpPr>
        <xdr:cNvPr id="141" name="Connecteur droit 140"/>
        <xdr:cNvCxnSpPr/>
      </xdr:nvCxnSpPr>
      <xdr:spPr>
        <a:xfrm>
          <a:off x="4591050" y="27622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12700</xdr:colOff>
      <xdr:row>21</xdr:row>
      <xdr:rowOff>0</xdr:rowOff>
    </xdr:to>
    <xdr:sp macro="" textlink="">
      <xdr:nvSpPr>
        <xdr:cNvPr id="142" name="Rectangle 141"/>
        <xdr:cNvSpPr/>
      </xdr:nvSpPr>
      <xdr:spPr>
        <a:xfrm>
          <a:off x="6305550" y="3810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20</xdr:row>
      <xdr:rowOff>95250</xdr:rowOff>
    </xdr:from>
    <xdr:to>
      <xdr:col>13</xdr:col>
      <xdr:colOff>0</xdr:colOff>
      <xdr:row>20</xdr:row>
      <xdr:rowOff>95250</xdr:rowOff>
    </xdr:to>
    <xdr:cxnSp macro="">
      <xdr:nvCxnSpPr>
        <xdr:cNvPr id="143" name="Connecteur droit 142"/>
        <xdr:cNvCxnSpPr/>
      </xdr:nvCxnSpPr>
      <xdr:spPr>
        <a:xfrm>
          <a:off x="4838700" y="3905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</xdr:row>
      <xdr:rowOff>95250</xdr:rowOff>
    </xdr:from>
    <xdr:to>
      <xdr:col>11</xdr:col>
      <xdr:colOff>0</xdr:colOff>
      <xdr:row>20</xdr:row>
      <xdr:rowOff>95250</xdr:rowOff>
    </xdr:to>
    <xdr:cxnSp macro="">
      <xdr:nvCxnSpPr>
        <xdr:cNvPr id="144" name="Connecteur droit 143"/>
        <xdr:cNvCxnSpPr/>
      </xdr:nvCxnSpPr>
      <xdr:spPr>
        <a:xfrm>
          <a:off x="4591050" y="3905250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145" name="Ellipse 144"/>
        <xdr:cNvSpPr/>
      </xdr:nvSpPr>
      <xdr:spPr>
        <a:xfrm>
          <a:off x="4410075" y="1524000"/>
          <a:ext cx="180975" cy="190500"/>
        </a:xfrm>
        <a:prstGeom prst="ellipse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7</xdr:col>
      <xdr:colOff>0</xdr:colOff>
      <xdr:row>8</xdr:row>
      <xdr:rowOff>95250</xdr:rowOff>
    </xdr:from>
    <xdr:to>
      <xdr:col>9</xdr:col>
      <xdr:colOff>0</xdr:colOff>
      <xdr:row>8</xdr:row>
      <xdr:rowOff>95250</xdr:rowOff>
    </xdr:to>
    <xdr:cxnSp macro="">
      <xdr:nvCxnSpPr>
        <xdr:cNvPr id="146" name="Connecteur droit 145"/>
        <xdr:cNvCxnSpPr/>
      </xdr:nvCxnSpPr>
      <xdr:spPr>
        <a:xfrm>
          <a:off x="2943225" y="1619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95250</xdr:rowOff>
    </xdr:from>
    <xdr:to>
      <xdr:col>7</xdr:col>
      <xdr:colOff>0</xdr:colOff>
      <xdr:row>8</xdr:row>
      <xdr:rowOff>95250</xdr:rowOff>
    </xdr:to>
    <xdr:cxnSp macro="">
      <xdr:nvCxnSpPr>
        <xdr:cNvPr id="147" name="Connecteur droit 146"/>
        <xdr:cNvCxnSpPr/>
      </xdr:nvCxnSpPr>
      <xdr:spPr>
        <a:xfrm>
          <a:off x="2695575" y="1619250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12700</xdr:colOff>
      <xdr:row>9</xdr:row>
      <xdr:rowOff>0</xdr:rowOff>
    </xdr:to>
    <xdr:sp macro="" textlink="">
      <xdr:nvSpPr>
        <xdr:cNvPr id="148" name="Rectangle 147"/>
        <xdr:cNvSpPr/>
      </xdr:nvSpPr>
      <xdr:spPr>
        <a:xfrm>
          <a:off x="6305550" y="1524000"/>
          <a:ext cx="12700" cy="19050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 fLocksWithSheet="0"/>
  </xdr:twoCellAnchor>
  <xdr:twoCellAnchor>
    <xdr:from>
      <xdr:col>11</xdr:col>
      <xdr:colOff>0</xdr:colOff>
      <xdr:row>8</xdr:row>
      <xdr:rowOff>95250</xdr:rowOff>
    </xdr:from>
    <xdr:to>
      <xdr:col>13</xdr:col>
      <xdr:colOff>0</xdr:colOff>
      <xdr:row>8</xdr:row>
      <xdr:rowOff>95250</xdr:rowOff>
    </xdr:to>
    <xdr:cxnSp macro="">
      <xdr:nvCxnSpPr>
        <xdr:cNvPr id="149" name="Connecteur droit 148"/>
        <xdr:cNvCxnSpPr/>
      </xdr:nvCxnSpPr>
      <xdr:spPr>
        <a:xfrm>
          <a:off x="4838700" y="16192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95250</xdr:rowOff>
    </xdr:from>
    <xdr:to>
      <xdr:col>11</xdr:col>
      <xdr:colOff>0</xdr:colOff>
      <xdr:row>8</xdr:row>
      <xdr:rowOff>95250</xdr:rowOff>
    </xdr:to>
    <xdr:cxnSp macro="">
      <xdr:nvCxnSpPr>
        <xdr:cNvPr id="150" name="Connecteur droit 149"/>
        <xdr:cNvCxnSpPr/>
      </xdr:nvCxnSpPr>
      <xdr:spPr>
        <a:xfrm>
          <a:off x="4591050" y="1619250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ro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Critères"/>
      <sheetName val="Regrets"/>
      <sheetName val="Bayes"/>
      <sheetName val="Sens1"/>
      <sheetName val="Sens2"/>
      <sheetName val="Sens3"/>
      <sheetName val="Utilités"/>
      <sheetName val="id_feuilglobl"/>
      <sheetName val="id_feuilarbre"/>
      <sheetName val="Arbre-B"/>
      <sheetName val="Arbre-U"/>
    </sheetNames>
    <sheetDataSet>
      <sheetData sheetId="0">
        <row r="10">
          <cell r="C10">
            <v>200</v>
          </cell>
        </row>
        <row r="11">
          <cell r="C11">
            <v>215</v>
          </cell>
        </row>
        <row r="12">
          <cell r="C12">
            <v>240</v>
          </cell>
        </row>
        <row r="15">
          <cell r="C15">
            <v>5</v>
          </cell>
        </row>
        <row r="26">
          <cell r="C26">
            <v>185</v>
          </cell>
        </row>
        <row r="27">
          <cell r="C27">
            <v>210</v>
          </cell>
        </row>
        <row r="28">
          <cell r="C28">
            <v>235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Q28" sqref="Q28"/>
    </sheetView>
  </sheetViews>
  <sheetFormatPr baseColWidth="10" defaultRowHeight="15" x14ac:dyDescent="0.25"/>
  <cols>
    <col min="1" max="1" width="14.7109375" customWidth="1"/>
  </cols>
  <sheetData>
    <row r="1" spans="1:5" ht="15.75" x14ac:dyDescent="0.25">
      <c r="A1" s="14" t="s">
        <v>14</v>
      </c>
      <c r="B1" s="13" t="s">
        <v>16</v>
      </c>
    </row>
    <row r="2" spans="1:5" ht="15.75" x14ac:dyDescent="0.25">
      <c r="A2" s="14"/>
      <c r="B2" s="13"/>
    </row>
    <row r="3" spans="1:5" ht="15.75" thickBot="1" x14ac:dyDescent="0.3">
      <c r="A3" s="1" t="s">
        <v>7</v>
      </c>
    </row>
    <row r="4" spans="1:5" x14ac:dyDescent="0.25">
      <c r="A4" s="3" t="s">
        <v>8</v>
      </c>
      <c r="B4" s="4" t="s">
        <v>9</v>
      </c>
      <c r="C4" s="5" t="s">
        <v>10</v>
      </c>
      <c r="D4" s="3">
        <v>0.6</v>
      </c>
      <c r="E4" s="5">
        <v>750</v>
      </c>
    </row>
    <row r="5" spans="1:5" ht="15.75" thickBot="1" x14ac:dyDescent="0.3">
      <c r="A5" s="7"/>
      <c r="B5" s="8"/>
      <c r="C5" s="9" t="s">
        <v>11</v>
      </c>
      <c r="D5" s="7">
        <v>0.4</v>
      </c>
      <c r="E5" s="9">
        <v>375</v>
      </c>
    </row>
    <row r="6" spans="1:5" x14ac:dyDescent="0.25">
      <c r="A6" s="3" t="s">
        <v>8</v>
      </c>
      <c r="B6" s="4" t="s">
        <v>9</v>
      </c>
      <c r="C6" s="5"/>
      <c r="D6" s="3">
        <v>0.5</v>
      </c>
      <c r="E6" s="5">
        <f>SUMPRODUCT(D4:D5,E4:E5)</f>
        <v>600</v>
      </c>
    </row>
    <row r="7" spans="1:5" ht="15.75" thickBot="1" x14ac:dyDescent="0.3">
      <c r="A7" s="7"/>
      <c r="B7" s="8" t="s">
        <v>2</v>
      </c>
      <c r="C7" s="9"/>
      <c r="D7" s="7">
        <v>0.5</v>
      </c>
      <c r="E7" s="9">
        <v>-70</v>
      </c>
    </row>
    <row r="8" spans="1:5" x14ac:dyDescent="0.25">
      <c r="A8" s="3" t="s">
        <v>8</v>
      </c>
      <c r="B8" s="4"/>
      <c r="C8" s="5"/>
      <c r="D8" s="3"/>
      <c r="E8" s="5">
        <f>SUMPRODUCT(D6:D7,E6:E7)</f>
        <v>265</v>
      </c>
    </row>
    <row r="9" spans="1:5" ht="15.75" thickBot="1" x14ac:dyDescent="0.3">
      <c r="A9" s="7" t="s">
        <v>6</v>
      </c>
      <c r="B9" s="8"/>
      <c r="C9" s="9"/>
      <c r="D9" s="7"/>
      <c r="E9" s="9">
        <v>200</v>
      </c>
    </row>
    <row r="10" spans="1:5" ht="15.75" thickBot="1" x14ac:dyDescent="0.3">
      <c r="A10" s="17" t="s">
        <v>18</v>
      </c>
      <c r="B10" s="18"/>
      <c r="C10" s="18"/>
      <c r="D10" s="17"/>
      <c r="E10" s="26" t="str">
        <f>IF(E8&gt;E9,A$8,A$9)</f>
        <v>RO</v>
      </c>
    </row>
    <row r="11" spans="1:5" x14ac:dyDescent="0.25">
      <c r="A11" s="6"/>
      <c r="B11" s="6"/>
      <c r="C11" s="6"/>
      <c r="D11" s="6"/>
      <c r="E1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RowHeight="15" x14ac:dyDescent="0.25"/>
  <sheetData>
    <row r="1" spans="1:1" x14ac:dyDescent="0.25">
      <c r="A1">
        <v>0</v>
      </c>
    </row>
    <row r="2" spans="1:1" x14ac:dyDescent="0.25">
      <c r="A2">
        <v>0</v>
      </c>
    </row>
    <row r="3" spans="1:1" x14ac:dyDescent="0.25">
      <c r="A3">
        <v>16</v>
      </c>
    </row>
    <row r="4" spans="1:1" x14ac:dyDescent="0.25">
      <c r="A4">
        <v>23</v>
      </c>
    </row>
    <row r="5" spans="1:1" x14ac:dyDescent="0.25">
      <c r="A5">
        <v>999</v>
      </c>
    </row>
    <row r="6" spans="1:1" x14ac:dyDescent="0.25">
      <c r="A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/>
  </sheetViews>
  <sheetFormatPr baseColWidth="10" defaultRowHeight="15" x14ac:dyDescent="0.25"/>
  <sheetData>
    <row r="1" spans="1:19" x14ac:dyDescent="0.25">
      <c r="A1">
        <v>0</v>
      </c>
      <c r="B1">
        <v>0</v>
      </c>
      <c r="C1">
        <v>0</v>
      </c>
      <c r="D1">
        <v>1</v>
      </c>
      <c r="E1">
        <v>0</v>
      </c>
      <c r="F1">
        <v>2</v>
      </c>
      <c r="G1">
        <v>14</v>
      </c>
      <c r="H1">
        <v>2</v>
      </c>
      <c r="I1" t="s">
        <v>23</v>
      </c>
      <c r="J1" t="e">
        <f>IF(ABS(1-SUM(E7,E18))&lt;= 0.0001, SUM(E9*E7,E20*E18), NA())</f>
        <v>#N/A</v>
      </c>
      <c r="K1">
        <v>0</v>
      </c>
      <c r="L1">
        <v>0</v>
      </c>
      <c r="M1">
        <f>0</f>
        <v>0</v>
      </c>
      <c r="N1">
        <v>2</v>
      </c>
      <c r="O1">
        <v>1</v>
      </c>
      <c r="P1">
        <v>2</v>
      </c>
      <c r="Q1">
        <v>0</v>
      </c>
      <c r="R1">
        <v>0</v>
      </c>
      <c r="S1">
        <v>0</v>
      </c>
    </row>
    <row r="2" spans="1:19" x14ac:dyDescent="0.25">
      <c r="A2">
        <v>1</v>
      </c>
      <c r="B2">
        <v>0</v>
      </c>
      <c r="C2">
        <v>0</v>
      </c>
      <c r="D2">
        <v>1</v>
      </c>
      <c r="E2">
        <v>1</v>
      </c>
      <c r="F2">
        <v>6</v>
      </c>
      <c r="G2">
        <v>8</v>
      </c>
      <c r="H2">
        <v>1</v>
      </c>
      <c r="I2" t="s">
        <v>30</v>
      </c>
      <c r="J2">
        <f>MAX(I6,I12)</f>
        <v>0</v>
      </c>
      <c r="K2">
        <v>0</v>
      </c>
      <c r="L2" t="s">
        <v>24</v>
      </c>
      <c r="M2" t="b">
        <f>IF(E9=I6,1,IF(E9=I12, 2))</f>
        <v>0</v>
      </c>
      <c r="N2">
        <v>2</v>
      </c>
      <c r="O2">
        <v>3</v>
      </c>
      <c r="P2">
        <v>4</v>
      </c>
      <c r="Q2">
        <v>0</v>
      </c>
      <c r="R2">
        <v>0</v>
      </c>
      <c r="S2">
        <v>0</v>
      </c>
    </row>
    <row r="3" spans="1:19" x14ac:dyDescent="0.25">
      <c r="A3">
        <v>2</v>
      </c>
      <c r="B3">
        <v>0</v>
      </c>
      <c r="C3">
        <v>0</v>
      </c>
      <c r="D3">
        <v>2</v>
      </c>
      <c r="E3">
        <v>1</v>
      </c>
      <c r="F3">
        <v>6</v>
      </c>
      <c r="G3">
        <v>19</v>
      </c>
      <c r="H3">
        <v>1</v>
      </c>
      <c r="I3" t="s">
        <v>31</v>
      </c>
      <c r="J3">
        <f>MAX(I18,I22)</f>
        <v>0</v>
      </c>
      <c r="K3">
        <v>0</v>
      </c>
      <c r="L3" t="s">
        <v>24</v>
      </c>
      <c r="M3">
        <f>IF(E20=I18,1,IF(E20=I22, 2))</f>
        <v>1</v>
      </c>
      <c r="N3">
        <v>2</v>
      </c>
      <c r="O3">
        <v>5</v>
      </c>
      <c r="P3">
        <v>6</v>
      </c>
      <c r="Q3">
        <v>0</v>
      </c>
      <c r="R3">
        <v>0</v>
      </c>
      <c r="S3">
        <v>0</v>
      </c>
    </row>
    <row r="4" spans="1:19" x14ac:dyDescent="0.25">
      <c r="A4">
        <v>3</v>
      </c>
      <c r="B4">
        <v>1</v>
      </c>
      <c r="C4">
        <v>0</v>
      </c>
      <c r="D4">
        <v>1</v>
      </c>
      <c r="E4">
        <v>2</v>
      </c>
      <c r="F4">
        <v>10</v>
      </c>
      <c r="G4">
        <v>5</v>
      </c>
      <c r="H4">
        <v>2</v>
      </c>
      <c r="I4" t="s">
        <v>6</v>
      </c>
      <c r="J4" t="e">
        <f>IF(ABS(1-SUM(M4))&lt;= 0.0001, SUM(M6*M4), NA())</f>
        <v>#N/A</v>
      </c>
      <c r="K4">
        <v>0</v>
      </c>
      <c r="M4">
        <f>0</f>
        <v>0</v>
      </c>
      <c r="N4">
        <v>1</v>
      </c>
      <c r="O4">
        <v>9</v>
      </c>
      <c r="P4">
        <v>0</v>
      </c>
      <c r="Q4">
        <v>0</v>
      </c>
      <c r="R4">
        <v>0</v>
      </c>
      <c r="S4">
        <v>0</v>
      </c>
    </row>
    <row r="5" spans="1:19" x14ac:dyDescent="0.25">
      <c r="A5">
        <v>4</v>
      </c>
      <c r="B5">
        <v>1</v>
      </c>
      <c r="C5">
        <v>0</v>
      </c>
      <c r="D5">
        <v>2</v>
      </c>
      <c r="E5">
        <v>2</v>
      </c>
      <c r="F5">
        <v>10</v>
      </c>
      <c r="G5">
        <v>11</v>
      </c>
      <c r="H5">
        <v>2</v>
      </c>
      <c r="I5" t="s">
        <v>8</v>
      </c>
      <c r="J5" t="e">
        <f>IF(ABS(1-SUM(M8,M12))&lt;= 0.0001, SUM(M10*M8,M14*M12), NA())</f>
        <v>#N/A</v>
      </c>
      <c r="K5">
        <v>0</v>
      </c>
      <c r="M5">
        <f>0</f>
        <v>0</v>
      </c>
      <c r="N5">
        <v>2</v>
      </c>
      <c r="O5">
        <v>7</v>
      </c>
      <c r="P5">
        <v>8</v>
      </c>
      <c r="Q5">
        <v>0</v>
      </c>
      <c r="R5">
        <v>0</v>
      </c>
      <c r="S5">
        <v>0</v>
      </c>
    </row>
    <row r="6" spans="1:19" x14ac:dyDescent="0.25">
      <c r="A6">
        <v>5</v>
      </c>
      <c r="B6">
        <v>2</v>
      </c>
      <c r="C6">
        <v>0</v>
      </c>
      <c r="D6">
        <v>1</v>
      </c>
      <c r="E6">
        <v>2</v>
      </c>
      <c r="F6">
        <v>10</v>
      </c>
      <c r="G6">
        <v>17</v>
      </c>
      <c r="H6">
        <v>2</v>
      </c>
      <c r="I6" t="s">
        <v>6</v>
      </c>
      <c r="J6" t="e">
        <f>IF(ABS(1-SUM(M16))&lt;= 0.0001, SUM(M18*M16), NA())</f>
        <v>#N/A</v>
      </c>
      <c r="K6">
        <v>0</v>
      </c>
      <c r="M6">
        <f>0</f>
        <v>0</v>
      </c>
      <c r="N6">
        <v>1</v>
      </c>
      <c r="O6">
        <v>10</v>
      </c>
      <c r="P6">
        <v>0</v>
      </c>
      <c r="Q6">
        <v>0</v>
      </c>
      <c r="R6">
        <v>0</v>
      </c>
      <c r="S6">
        <v>0</v>
      </c>
    </row>
    <row r="7" spans="1:19" x14ac:dyDescent="0.25">
      <c r="A7">
        <v>6</v>
      </c>
      <c r="B7">
        <v>2</v>
      </c>
      <c r="C7">
        <v>0</v>
      </c>
      <c r="D7">
        <v>2</v>
      </c>
      <c r="E7">
        <v>2</v>
      </c>
      <c r="F7">
        <v>10</v>
      </c>
      <c r="G7">
        <v>21</v>
      </c>
      <c r="H7">
        <v>2</v>
      </c>
      <c r="I7" t="s">
        <v>8</v>
      </c>
      <c r="J7" t="e">
        <f>IF(ABS(1-SUM(M20))&lt;= 0.0001, SUM(M22*M20), NA())</f>
        <v>#N/A</v>
      </c>
      <c r="K7">
        <v>0</v>
      </c>
      <c r="L7">
        <v>0</v>
      </c>
      <c r="M7">
        <f>0</f>
        <v>0</v>
      </c>
      <c r="N7">
        <v>1</v>
      </c>
      <c r="O7">
        <v>11</v>
      </c>
      <c r="P7">
        <v>0</v>
      </c>
      <c r="Q7">
        <v>0</v>
      </c>
      <c r="R7">
        <v>0</v>
      </c>
      <c r="S7">
        <v>0</v>
      </c>
    </row>
    <row r="8" spans="1:19" x14ac:dyDescent="0.25">
      <c r="A8">
        <v>7</v>
      </c>
      <c r="B8">
        <v>4</v>
      </c>
      <c r="C8">
        <v>0</v>
      </c>
      <c r="D8">
        <v>1</v>
      </c>
      <c r="E8">
        <v>3</v>
      </c>
      <c r="F8">
        <v>14</v>
      </c>
      <c r="G8">
        <v>9</v>
      </c>
      <c r="H8">
        <v>0</v>
      </c>
      <c r="I8" t="s">
        <v>10</v>
      </c>
      <c r="J8">
        <f>O9</f>
        <v>0</v>
      </c>
      <c r="K8">
        <v>750</v>
      </c>
      <c r="L8" t="s">
        <v>32</v>
      </c>
      <c r="M8">
        <f>0</f>
        <v>0</v>
      </c>
      <c r="N8">
        <v>0</v>
      </c>
    </row>
    <row r="9" spans="1:19" x14ac:dyDescent="0.25">
      <c r="A9">
        <v>8</v>
      </c>
      <c r="B9">
        <v>4</v>
      </c>
      <c r="C9">
        <v>0</v>
      </c>
      <c r="D9">
        <v>2</v>
      </c>
      <c r="E9">
        <v>3</v>
      </c>
      <c r="F9">
        <v>14</v>
      </c>
      <c r="G9">
        <v>13</v>
      </c>
      <c r="H9">
        <v>0</v>
      </c>
      <c r="I9" t="s">
        <v>11</v>
      </c>
      <c r="J9">
        <f>O13</f>
        <v>0</v>
      </c>
      <c r="K9">
        <v>375</v>
      </c>
      <c r="L9" t="s">
        <v>33</v>
      </c>
      <c r="M9">
        <f>0</f>
        <v>0</v>
      </c>
      <c r="N9">
        <v>0</v>
      </c>
    </row>
    <row r="10" spans="1:19" x14ac:dyDescent="0.25">
      <c r="A10">
        <v>9</v>
      </c>
      <c r="B10">
        <v>3</v>
      </c>
      <c r="C10">
        <v>0</v>
      </c>
      <c r="D10">
        <v>1</v>
      </c>
      <c r="E10">
        <v>3</v>
      </c>
      <c r="F10">
        <v>14</v>
      </c>
      <c r="G10">
        <v>5</v>
      </c>
      <c r="H10">
        <v>0</v>
      </c>
      <c r="I10" t="s">
        <v>26</v>
      </c>
      <c r="J10">
        <f>O5</f>
        <v>7</v>
      </c>
      <c r="K10">
        <v>0</v>
      </c>
      <c r="L10">
        <v>1</v>
      </c>
      <c r="M10">
        <f>0</f>
        <v>0</v>
      </c>
      <c r="N10">
        <v>0</v>
      </c>
    </row>
    <row r="11" spans="1:19" x14ac:dyDescent="0.25">
      <c r="A11">
        <v>10</v>
      </c>
      <c r="B11">
        <v>5</v>
      </c>
      <c r="C11">
        <v>0</v>
      </c>
      <c r="D11">
        <v>1</v>
      </c>
      <c r="E11">
        <v>3</v>
      </c>
      <c r="F11">
        <v>14</v>
      </c>
      <c r="G11">
        <v>17</v>
      </c>
      <c r="H11">
        <v>0</v>
      </c>
      <c r="I11" t="s">
        <v>34</v>
      </c>
      <c r="J11">
        <f>O17</f>
        <v>0</v>
      </c>
      <c r="K11">
        <v>0</v>
      </c>
      <c r="L11">
        <v>1</v>
      </c>
      <c r="M11">
        <f>0</f>
        <v>0</v>
      </c>
      <c r="N11">
        <v>0</v>
      </c>
    </row>
    <row r="12" spans="1:19" x14ac:dyDescent="0.25">
      <c r="A12">
        <v>11</v>
      </c>
      <c r="B12">
        <v>6</v>
      </c>
      <c r="C12">
        <v>0</v>
      </c>
      <c r="D12">
        <v>1</v>
      </c>
      <c r="E12">
        <v>3</v>
      </c>
      <c r="F12">
        <v>14</v>
      </c>
      <c r="G12">
        <v>21</v>
      </c>
      <c r="H12">
        <v>0</v>
      </c>
      <c r="I12" t="s">
        <v>35</v>
      </c>
      <c r="J12">
        <f>O21</f>
        <v>0</v>
      </c>
      <c r="K12">
        <v>0</v>
      </c>
      <c r="L12">
        <v>1</v>
      </c>
      <c r="M12">
        <f>0</f>
        <v>0</v>
      </c>
      <c r="N1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0"/>
  <sheetViews>
    <sheetView workbookViewId="0">
      <selection activeCell="M16" sqref="M16"/>
    </sheetView>
  </sheetViews>
  <sheetFormatPr baseColWidth="10" defaultRowHeight="15" x14ac:dyDescent="0.25"/>
  <cols>
    <col min="1" max="1" width="9.28515625" customWidth="1"/>
    <col min="2" max="2" width="2.7109375" customWidth="1"/>
    <col min="3" max="3" width="3.7109375" customWidth="1"/>
    <col min="4" max="4" width="12.7109375" customWidth="1"/>
    <col min="5" max="5" width="9.28515625" customWidth="1"/>
    <col min="6" max="6" width="2.7109375" customWidth="1"/>
    <col min="7" max="7" width="3.7109375" customWidth="1"/>
    <col min="8" max="8" width="12.7109375" customWidth="1"/>
    <col min="9" max="9" width="9.28515625" customWidth="1"/>
    <col min="10" max="10" width="2.7109375" customWidth="1"/>
    <col min="11" max="11" width="3.7109375" customWidth="1"/>
    <col min="12" max="12" width="12.7109375" customWidth="1"/>
    <col min="13" max="13" width="9.28515625" customWidth="1"/>
    <col min="14" max="14" width="2.7109375" customWidth="1"/>
  </cols>
  <sheetData>
    <row r="1" spans="1:27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x14ac:dyDescent="0.25">
      <c r="A4" s="51"/>
      <c r="B4" s="51"/>
      <c r="C4" s="51"/>
      <c r="D4" s="49" t="s">
        <v>6</v>
      </c>
      <c r="E4" s="49"/>
      <c r="F4" s="51"/>
      <c r="G4" s="51"/>
      <c r="H4" s="49" t="s">
        <v>25</v>
      </c>
      <c r="I4" s="53">
        <v>1</v>
      </c>
      <c r="J4" s="51"/>
      <c r="K4" s="51"/>
      <c r="L4" s="49" t="s">
        <v>25</v>
      </c>
      <c r="M4" s="53">
        <v>1</v>
      </c>
      <c r="N4" s="51"/>
      <c r="O4" s="51"/>
      <c r="P4" s="51"/>
      <c r="Q4" s="51"/>
      <c r="R4" s="49"/>
      <c r="S4" s="49"/>
      <c r="T4" s="49"/>
      <c r="U4" s="49"/>
      <c r="V4" s="49"/>
      <c r="W4" s="49"/>
      <c r="X4" s="49"/>
      <c r="Y4" s="49"/>
      <c r="Z4" s="49"/>
    </row>
    <row r="5" spans="1:27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>
        <f>SUM(L6,H6,D6)</f>
        <v>200</v>
      </c>
      <c r="P5" s="51"/>
      <c r="Q5" s="51"/>
      <c r="R5" s="49"/>
      <c r="S5" s="49"/>
      <c r="T5" s="49"/>
      <c r="U5" s="49"/>
      <c r="V5" s="49"/>
      <c r="W5" s="49"/>
      <c r="X5" s="49"/>
      <c r="Y5" s="49"/>
      <c r="Z5" s="49"/>
    </row>
    <row r="6" spans="1:27" x14ac:dyDescent="0.25">
      <c r="A6" s="51"/>
      <c r="B6" s="51"/>
      <c r="C6" s="51"/>
      <c r="D6" s="50">
        <v>200</v>
      </c>
      <c r="E6" s="54">
        <f>IF(ABS(1-SUM(I4))&lt;= 0.0001, SUM(I6*I4), NA())</f>
        <v>200</v>
      </c>
      <c r="F6" s="54"/>
      <c r="G6" s="54"/>
      <c r="H6" s="53">
        <v>0</v>
      </c>
      <c r="I6" s="54">
        <f>IF(ABS(1-SUM(M4))&lt;= 0.0001, SUM(M6*M4), NA())</f>
        <v>200</v>
      </c>
      <c r="J6" s="54"/>
      <c r="K6" s="54"/>
      <c r="L6" s="53">
        <v>0</v>
      </c>
      <c r="M6" s="51">
        <f>O5</f>
        <v>200</v>
      </c>
      <c r="N6" s="51"/>
      <c r="O6" s="51"/>
      <c r="P6" s="51"/>
      <c r="Q6" s="51"/>
      <c r="R6" s="49"/>
      <c r="S6" s="49"/>
      <c r="T6" s="49"/>
      <c r="U6" s="49"/>
      <c r="V6" s="49"/>
      <c r="W6" s="49"/>
      <c r="X6" s="49"/>
      <c r="Y6" s="49"/>
      <c r="Z6" s="49"/>
    </row>
    <row r="7" spans="1:27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9"/>
      <c r="S7" s="49"/>
      <c r="T7" s="49"/>
      <c r="U7" s="49"/>
      <c r="V7" s="49"/>
      <c r="W7" s="49"/>
      <c r="X7" s="49"/>
      <c r="Y7" s="49"/>
      <c r="Z7" s="49"/>
    </row>
    <row r="8" spans="1:27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49" t="s">
        <v>10</v>
      </c>
      <c r="M8" s="52">
        <v>0.6</v>
      </c>
      <c r="N8" s="51"/>
      <c r="O8" s="51"/>
      <c r="P8" s="51"/>
      <c r="Q8" s="51"/>
      <c r="R8" s="49"/>
      <c r="S8" s="49"/>
      <c r="T8" s="49"/>
      <c r="U8" s="49"/>
      <c r="V8" s="49"/>
      <c r="W8" s="49"/>
      <c r="X8" s="49"/>
      <c r="Y8" s="49"/>
      <c r="Z8" s="49"/>
    </row>
    <row r="9" spans="1:27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>
        <f>SUM(L10,H12,D15)</f>
        <v>750</v>
      </c>
      <c r="P9" s="51"/>
      <c r="Q9" s="51"/>
      <c r="R9" s="49"/>
      <c r="S9" s="49"/>
      <c r="T9" s="49"/>
      <c r="U9" s="49"/>
      <c r="V9" s="49"/>
      <c r="W9" s="49"/>
      <c r="X9" s="49"/>
      <c r="Y9" s="49"/>
      <c r="Z9" s="49"/>
    </row>
    <row r="10" spans="1:27" x14ac:dyDescent="0.25">
      <c r="A10" s="51"/>
      <c r="B10" s="51">
        <f>IF(A11=E6,1,IF(A11=E15, 2))</f>
        <v>2</v>
      </c>
      <c r="C10" s="51"/>
      <c r="D10" s="51"/>
      <c r="E10" s="51"/>
      <c r="F10" s="51"/>
      <c r="G10" s="51"/>
      <c r="H10" s="49" t="s">
        <v>9</v>
      </c>
      <c r="I10" s="52">
        <v>0.5</v>
      </c>
      <c r="J10" s="51"/>
      <c r="K10" s="51"/>
      <c r="L10" s="50">
        <v>750</v>
      </c>
      <c r="M10" s="51">
        <f>O9</f>
        <v>750</v>
      </c>
      <c r="N10" s="51"/>
      <c r="O10" s="51"/>
      <c r="P10" s="51"/>
      <c r="Q10" s="51"/>
      <c r="R10" s="49"/>
      <c r="S10" s="49"/>
      <c r="T10" s="49"/>
      <c r="U10" s="49"/>
      <c r="V10" s="49"/>
      <c r="W10" s="49"/>
      <c r="X10" s="49"/>
      <c r="Y10" s="49"/>
      <c r="Z10" s="49"/>
    </row>
    <row r="11" spans="1:27" x14ac:dyDescent="0.25">
      <c r="A11" s="51">
        <f>MAX(E6,E15)</f>
        <v>265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49"/>
      <c r="S11" s="49"/>
      <c r="T11" s="49"/>
      <c r="U11" s="49"/>
      <c r="V11" s="49"/>
      <c r="W11" s="49"/>
      <c r="X11" s="49"/>
      <c r="Y11" s="49"/>
      <c r="Z11" s="49"/>
    </row>
    <row r="12" spans="1:27" x14ac:dyDescent="0.25">
      <c r="A12" s="51"/>
      <c r="B12" s="51"/>
      <c r="C12" s="51"/>
      <c r="D12" s="51"/>
      <c r="E12" s="51"/>
      <c r="F12" s="51"/>
      <c r="G12" s="51"/>
      <c r="H12" s="50">
        <v>0</v>
      </c>
      <c r="I12" s="51">
        <f>IF(ABS(1-SUM(M8,M12))&lt;= 0.0001, SUM(M10*M8,M14*M12), NA())</f>
        <v>600</v>
      </c>
      <c r="J12" s="51"/>
      <c r="K12" s="51"/>
      <c r="L12" s="49" t="s">
        <v>11</v>
      </c>
      <c r="M12" s="52">
        <v>0.4</v>
      </c>
      <c r="N12" s="51"/>
      <c r="O12" s="51"/>
      <c r="P12" s="51"/>
      <c r="Q12" s="51"/>
      <c r="R12" s="49"/>
      <c r="S12" s="49"/>
      <c r="T12" s="49"/>
      <c r="U12" s="49"/>
      <c r="V12" s="49"/>
      <c r="W12" s="49"/>
      <c r="X12" s="49"/>
      <c r="Y12" s="49"/>
      <c r="Z12" s="49"/>
    </row>
    <row r="13" spans="1:27" x14ac:dyDescent="0.25">
      <c r="A13" s="51"/>
      <c r="B13" s="51"/>
      <c r="C13" s="51"/>
      <c r="D13" s="49" t="s">
        <v>8</v>
      </c>
      <c r="E13" s="49"/>
      <c r="F13" s="51"/>
      <c r="G13" s="51"/>
      <c r="H13" s="51"/>
      <c r="I13" s="51"/>
      <c r="J13" s="51"/>
      <c r="K13" s="51"/>
      <c r="L13" s="51"/>
      <c r="M13" s="51"/>
      <c r="N13" s="51"/>
      <c r="O13" s="51">
        <f>SUM(L14,H12,D15)</f>
        <v>375</v>
      </c>
      <c r="P13" s="51"/>
      <c r="Q13" s="51"/>
      <c r="R13" s="49"/>
      <c r="S13" s="49"/>
      <c r="T13" s="49"/>
      <c r="U13" s="49"/>
      <c r="V13" s="49"/>
      <c r="W13" s="49"/>
      <c r="X13" s="49"/>
      <c r="Y13" s="49"/>
      <c r="Z13" s="49"/>
    </row>
    <row r="14" spans="1:27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0">
        <v>375</v>
      </c>
      <c r="M14" s="51">
        <f>O13</f>
        <v>375</v>
      </c>
      <c r="N14" s="51"/>
      <c r="O14" s="51"/>
      <c r="P14" s="51"/>
      <c r="Q14" s="51"/>
      <c r="R14" s="49"/>
      <c r="S14" s="49"/>
      <c r="T14" s="49"/>
      <c r="U14" s="49"/>
      <c r="V14" s="49"/>
      <c r="W14" s="49"/>
      <c r="X14" s="49"/>
      <c r="Y14" s="49"/>
      <c r="Z14" s="49"/>
    </row>
    <row r="15" spans="1:27" x14ac:dyDescent="0.25">
      <c r="A15" s="51"/>
      <c r="B15" s="51"/>
      <c r="C15" s="51"/>
      <c r="D15" s="50">
        <v>0</v>
      </c>
      <c r="E15" s="51">
        <f>IF(ABS(1-SUM(I10,I16))&lt;= 0.0001, SUM(I12*I10,I18*I16), NA())</f>
        <v>265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9"/>
      <c r="S15" s="49"/>
      <c r="T15" s="49"/>
      <c r="U15" s="49"/>
      <c r="V15" s="49"/>
      <c r="W15" s="49"/>
      <c r="X15" s="49"/>
      <c r="Y15" s="49"/>
      <c r="Z15" s="49"/>
    </row>
    <row r="16" spans="1:27" x14ac:dyDescent="0.25">
      <c r="A16" s="51"/>
      <c r="B16" s="51"/>
      <c r="C16" s="51"/>
      <c r="D16" s="51"/>
      <c r="E16" s="51"/>
      <c r="F16" s="51"/>
      <c r="G16" s="51"/>
      <c r="H16" s="49" t="s">
        <v>2</v>
      </c>
      <c r="I16" s="52">
        <v>0.5</v>
      </c>
      <c r="J16" s="51"/>
      <c r="K16" s="51"/>
      <c r="L16" s="49" t="s">
        <v>25</v>
      </c>
      <c r="M16" s="53">
        <v>1</v>
      </c>
      <c r="N16" s="51"/>
      <c r="O16" s="51"/>
      <c r="P16" s="51"/>
      <c r="Q16" s="51"/>
      <c r="R16" s="49"/>
      <c r="S16" s="49"/>
      <c r="T16" s="49"/>
      <c r="U16" s="49"/>
      <c r="V16" s="49"/>
      <c r="W16" s="49"/>
      <c r="X16" s="49"/>
      <c r="Y16" s="49"/>
      <c r="Z16" s="49"/>
    </row>
    <row r="17" spans="1:26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>
        <f>SUM(L18,H18,D15)</f>
        <v>-70</v>
      </c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</row>
    <row r="18" spans="1:26" x14ac:dyDescent="0.25">
      <c r="A18" s="51"/>
      <c r="B18" s="51"/>
      <c r="C18" s="51"/>
      <c r="D18" s="51"/>
      <c r="E18" s="51"/>
      <c r="F18" s="51"/>
      <c r="G18" s="51"/>
      <c r="H18" s="50">
        <v>-70</v>
      </c>
      <c r="I18" s="54">
        <f>IF(ABS(1-SUM(M16))&lt;= 0.0001, SUM(M18*M16), NA())</f>
        <v>-70</v>
      </c>
      <c r="J18" s="54"/>
      <c r="K18" s="54"/>
      <c r="L18" s="53">
        <v>0</v>
      </c>
      <c r="M18" s="54">
        <f>O17</f>
        <v>-70</v>
      </c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</row>
    <row r="19" spans="1:26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</row>
    <row r="20" spans="1:26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x14ac:dyDescent="0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x14ac:dyDescent="0.2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x14ac:dyDescent="0.2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x14ac:dyDescent="0.2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x14ac:dyDescent="0.2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x14ac:dyDescent="0.2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x14ac:dyDescent="0.2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x14ac:dyDescent="0.2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x14ac:dyDescent="0.2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x14ac:dyDescent="0.2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x14ac:dyDescent="0.2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x14ac:dyDescent="0.2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x14ac:dyDescent="0.2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x14ac:dyDescent="0.2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x14ac:dyDescent="0.2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x14ac:dyDescent="0.2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x14ac:dyDescent="0.2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x14ac:dyDescent="0.2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x14ac:dyDescent="0.2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x14ac:dyDescent="0.2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x14ac:dyDescent="0.2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x14ac:dyDescent="0.2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x14ac:dyDescent="0.2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x14ac:dyDescent="0.2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x14ac:dyDescent="0.2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x14ac:dyDescent="0.2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x14ac:dyDescent="0.2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x14ac:dyDescent="0.2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x14ac:dyDescent="0.2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x14ac:dyDescent="0.2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x14ac:dyDescent="0.2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x14ac:dyDescent="0.2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x14ac:dyDescent="0.2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x14ac:dyDescent="0.2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x14ac:dyDescent="0.2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x14ac:dyDescent="0.2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x14ac:dyDescent="0.2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x14ac:dyDescent="0.2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x14ac:dyDescent="0.2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x14ac:dyDescent="0.2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x14ac:dyDescent="0.2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x14ac:dyDescent="0.2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x14ac:dyDescent="0.2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x14ac:dyDescent="0.2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x14ac:dyDescent="0.2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x14ac:dyDescent="0.2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x14ac:dyDescent="0.2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x14ac:dyDescent="0.2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x14ac:dyDescent="0.2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x14ac:dyDescent="0.2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x14ac:dyDescent="0.2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x14ac:dyDescent="0.2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x14ac:dyDescent="0.2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x14ac:dyDescent="0.2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x14ac:dyDescent="0.2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x14ac:dyDescent="0.2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x14ac:dyDescent="0.2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x14ac:dyDescent="0.2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x14ac:dyDescent="0.2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x14ac:dyDescent="0.2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x14ac:dyDescent="0.2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x14ac:dyDescent="0.2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x14ac:dyDescent="0.2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x14ac:dyDescent="0.2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x14ac:dyDescent="0.2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x14ac:dyDescent="0.2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x14ac:dyDescent="0.2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x14ac:dyDescent="0.2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x14ac:dyDescent="0.2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x14ac:dyDescent="0.2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x14ac:dyDescent="0.2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x14ac:dyDescent="0.2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x14ac:dyDescent="0.2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x14ac:dyDescent="0.2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x14ac:dyDescent="0.2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x14ac:dyDescent="0.2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x14ac:dyDescent="0.2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x14ac:dyDescent="0.2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x14ac:dyDescent="0.2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x14ac:dyDescent="0.2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x14ac:dyDescent="0.2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x14ac:dyDescent="0.2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x14ac:dyDescent="0.2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x14ac:dyDescent="0.2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x14ac:dyDescent="0.2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x14ac:dyDescent="0.2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x14ac:dyDescent="0.2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x14ac:dyDescent="0.2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x14ac:dyDescent="0.2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x14ac:dyDescent="0.2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x14ac:dyDescent="0.2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x14ac:dyDescent="0.2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x14ac:dyDescent="0.2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x14ac:dyDescent="0.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x14ac:dyDescent="0.2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x14ac:dyDescent="0.2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x14ac:dyDescent="0.2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x14ac:dyDescent="0.2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x14ac:dyDescent="0.2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x14ac:dyDescent="0.2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x14ac:dyDescent="0.2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x14ac:dyDescent="0.2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x14ac:dyDescent="0.2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x14ac:dyDescent="0.2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x14ac:dyDescent="0.2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x14ac:dyDescent="0.2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x14ac:dyDescent="0.2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x14ac:dyDescent="0.2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x14ac:dyDescent="0.2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x14ac:dyDescent="0.2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x14ac:dyDescent="0.2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x14ac:dyDescent="0.2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x14ac:dyDescent="0.2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x14ac:dyDescent="0.2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x14ac:dyDescent="0.2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x14ac:dyDescent="0.2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x14ac:dyDescent="0.2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x14ac:dyDescent="0.2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x14ac:dyDescent="0.2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x14ac:dyDescent="0.2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x14ac:dyDescent="0.2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x14ac:dyDescent="0.2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x14ac:dyDescent="0.2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x14ac:dyDescent="0.2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x14ac:dyDescent="0.2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x14ac:dyDescent="0.2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x14ac:dyDescent="0.2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x14ac:dyDescent="0.2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x14ac:dyDescent="0.2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x14ac:dyDescent="0.2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x14ac:dyDescent="0.2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x14ac:dyDescent="0.2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x14ac:dyDescent="0.2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x14ac:dyDescent="0.2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x14ac:dyDescent="0.2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x14ac:dyDescent="0.2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x14ac:dyDescent="0.2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x14ac:dyDescent="0.2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x14ac:dyDescent="0.2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x14ac:dyDescent="0.2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x14ac:dyDescent="0.2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x14ac:dyDescent="0.2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x14ac:dyDescent="0.2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x14ac:dyDescent="0.2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x14ac:dyDescent="0.2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x14ac:dyDescent="0.2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x14ac:dyDescent="0.2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x14ac:dyDescent="0.2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x14ac:dyDescent="0.2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x14ac:dyDescent="0.2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x14ac:dyDescent="0.2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x14ac:dyDescent="0.2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x14ac:dyDescent="0.2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x14ac:dyDescent="0.2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x14ac:dyDescent="0.2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x14ac:dyDescent="0.2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x14ac:dyDescent="0.2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x14ac:dyDescent="0.2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x14ac:dyDescent="0.2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x14ac:dyDescent="0.2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x14ac:dyDescent="0.2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x14ac:dyDescent="0.2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x14ac:dyDescent="0.2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x14ac:dyDescent="0.2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x14ac:dyDescent="0.2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x14ac:dyDescent="0.2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x14ac:dyDescent="0.2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x14ac:dyDescent="0.2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x14ac:dyDescent="0.2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</sheetData>
  <sheetProtection password="DF3B" sheet="1" objects="1" scenarios="1" formatCells="0" formatColumns="0" formatRow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0"/>
  <sheetViews>
    <sheetView workbookViewId="0">
      <selection activeCell="Q26" sqref="Q26"/>
    </sheetView>
  </sheetViews>
  <sheetFormatPr baseColWidth="10" defaultRowHeight="15" x14ac:dyDescent="0.25"/>
  <cols>
    <col min="1" max="1" width="9.28515625" customWidth="1"/>
    <col min="2" max="2" width="2.7109375" customWidth="1"/>
    <col min="3" max="3" width="3.7109375" customWidth="1"/>
    <col min="4" max="4" width="12.7109375" customWidth="1"/>
    <col min="5" max="5" width="9.28515625" customWidth="1"/>
    <col min="6" max="6" width="2.7109375" customWidth="1"/>
    <col min="7" max="7" width="3.7109375" customWidth="1"/>
    <col min="8" max="8" width="12.7109375" customWidth="1"/>
    <col min="9" max="9" width="9.28515625" customWidth="1"/>
    <col min="10" max="10" width="2.7109375" customWidth="1"/>
    <col min="11" max="11" width="3.7109375" customWidth="1"/>
    <col min="12" max="12" width="12.7109375" customWidth="1"/>
    <col min="13" max="13" width="9.28515625" customWidth="1"/>
    <col min="14" max="14" width="2.7109375" customWidth="1"/>
  </cols>
  <sheetData>
    <row r="1" spans="1:27" ht="15.75" x14ac:dyDescent="0.25">
      <c r="A1" s="56" t="s">
        <v>29</v>
      </c>
      <c r="B1" s="49"/>
      <c r="C1" s="49"/>
      <c r="D1" s="49"/>
      <c r="E1" s="49"/>
      <c r="F1" s="49"/>
      <c r="G1" s="49"/>
      <c r="H1" s="49"/>
      <c r="I1" s="58" t="s">
        <v>36</v>
      </c>
      <c r="J1" s="49"/>
      <c r="K1" s="57" t="s">
        <v>37</v>
      </c>
      <c r="L1" s="58">
        <f>A15-'Arbre-B'!A11</f>
        <v>135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x14ac:dyDescent="0.25">
      <c r="A4" s="51"/>
      <c r="B4" s="51"/>
      <c r="C4" s="51"/>
      <c r="D4" s="51"/>
      <c r="E4" s="51"/>
      <c r="F4" s="51"/>
      <c r="G4" s="51"/>
      <c r="H4" s="49" t="s">
        <v>6</v>
      </c>
      <c r="I4" s="49"/>
      <c r="J4" s="51"/>
      <c r="K4" s="51"/>
      <c r="L4" s="49" t="s">
        <v>25</v>
      </c>
      <c r="M4" s="53">
        <v>1</v>
      </c>
      <c r="N4" s="51"/>
      <c r="O4" s="51"/>
      <c r="P4" s="51"/>
      <c r="Q4" s="51"/>
      <c r="R4" s="49"/>
      <c r="S4" s="49"/>
      <c r="T4" s="49"/>
      <c r="U4" s="49"/>
      <c r="V4" s="49"/>
      <c r="W4" s="49"/>
      <c r="X4" s="49"/>
      <c r="Y4" s="49"/>
      <c r="Z4" s="49"/>
    </row>
    <row r="5" spans="1:27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>
        <f>SUM(L6,H6,D9)</f>
        <v>200</v>
      </c>
      <c r="P5" s="51"/>
      <c r="Q5" s="51"/>
      <c r="R5" s="49"/>
      <c r="S5" s="49"/>
      <c r="T5" s="49"/>
      <c r="U5" s="49"/>
      <c r="V5" s="49"/>
      <c r="W5" s="49"/>
      <c r="X5" s="49"/>
      <c r="Y5" s="49"/>
      <c r="Z5" s="49"/>
    </row>
    <row r="6" spans="1:27" x14ac:dyDescent="0.25">
      <c r="A6" s="51"/>
      <c r="B6" s="51"/>
      <c r="C6" s="51"/>
      <c r="D6" s="51"/>
      <c r="E6" s="51"/>
      <c r="F6" s="51"/>
      <c r="G6" s="51"/>
      <c r="H6" s="50">
        <v>200</v>
      </c>
      <c r="I6" s="54">
        <f>IF(ABS(1-SUM(M4))&lt;= 0.0001, SUM(M6*M4), NA())</f>
        <v>200</v>
      </c>
      <c r="J6" s="54"/>
      <c r="K6" s="54"/>
      <c r="L6" s="53">
        <v>0</v>
      </c>
      <c r="M6" s="51">
        <f>O5</f>
        <v>200</v>
      </c>
      <c r="N6" s="51"/>
      <c r="O6" s="51"/>
      <c r="P6" s="51"/>
      <c r="Q6" s="51"/>
      <c r="R6" s="49"/>
      <c r="S6" s="49"/>
      <c r="T6" s="49"/>
      <c r="U6" s="49"/>
      <c r="V6" s="49"/>
      <c r="W6" s="49"/>
      <c r="X6" s="49"/>
      <c r="Y6" s="49"/>
      <c r="Z6" s="49"/>
    </row>
    <row r="7" spans="1:27" x14ac:dyDescent="0.25">
      <c r="A7" s="51"/>
      <c r="B7" s="51"/>
      <c r="C7" s="51"/>
      <c r="D7" s="49" t="s">
        <v>30</v>
      </c>
      <c r="E7" s="52">
        <v>0.5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9"/>
      <c r="S7" s="49"/>
      <c r="T7" s="49"/>
      <c r="U7" s="49"/>
      <c r="V7" s="49"/>
      <c r="W7" s="49"/>
      <c r="X7" s="49"/>
      <c r="Y7" s="49"/>
      <c r="Z7" s="49"/>
    </row>
    <row r="8" spans="1:27" x14ac:dyDescent="0.25">
      <c r="A8" s="51"/>
      <c r="B8" s="51"/>
      <c r="C8" s="51"/>
      <c r="D8" s="51"/>
      <c r="E8" s="51"/>
      <c r="F8" s="51">
        <f>IF(E9=I6,1,IF(E9=I12, 2))</f>
        <v>2</v>
      </c>
      <c r="G8" s="51"/>
      <c r="H8" s="51"/>
      <c r="I8" s="51"/>
      <c r="J8" s="51"/>
      <c r="K8" s="51"/>
      <c r="L8" s="49" t="s">
        <v>10</v>
      </c>
      <c r="M8" s="52">
        <v>0.6</v>
      </c>
      <c r="N8" s="51"/>
      <c r="O8" s="51"/>
      <c r="P8" s="51"/>
      <c r="Q8" s="51"/>
      <c r="R8" s="49"/>
      <c r="S8" s="49"/>
      <c r="T8" s="49"/>
      <c r="U8" s="49"/>
      <c r="V8" s="49"/>
      <c r="W8" s="49"/>
      <c r="X8" s="49"/>
      <c r="Y8" s="49"/>
      <c r="Z8" s="49"/>
    </row>
    <row r="9" spans="1:27" x14ac:dyDescent="0.25">
      <c r="A9" s="51"/>
      <c r="B9" s="51"/>
      <c r="C9" s="51"/>
      <c r="D9" s="50">
        <v>0</v>
      </c>
      <c r="E9" s="51">
        <f>MAX(I6,I12)</f>
        <v>600</v>
      </c>
      <c r="F9" s="51"/>
      <c r="G9" s="51"/>
      <c r="H9" s="51"/>
      <c r="I9" s="51"/>
      <c r="J9" s="51"/>
      <c r="K9" s="51"/>
      <c r="L9" s="51"/>
      <c r="M9" s="51"/>
      <c r="N9" s="51"/>
      <c r="O9" s="51">
        <f>SUM(L10,H12,D9)</f>
        <v>750</v>
      </c>
      <c r="P9" s="51"/>
      <c r="Q9" s="51"/>
      <c r="R9" s="49"/>
      <c r="S9" s="49"/>
      <c r="T9" s="49"/>
      <c r="U9" s="49"/>
      <c r="V9" s="49"/>
      <c r="W9" s="49"/>
      <c r="X9" s="49"/>
      <c r="Y9" s="49"/>
      <c r="Z9" s="49"/>
    </row>
    <row r="10" spans="1:27" x14ac:dyDescent="0.25">
      <c r="A10" s="51"/>
      <c r="B10" s="51"/>
      <c r="C10" s="51"/>
      <c r="D10" s="51"/>
      <c r="E10" s="51"/>
      <c r="F10" s="51"/>
      <c r="G10" s="51"/>
      <c r="H10" s="49" t="s">
        <v>8</v>
      </c>
      <c r="I10" s="49"/>
      <c r="J10" s="51"/>
      <c r="K10" s="51"/>
      <c r="L10" s="50">
        <v>750</v>
      </c>
      <c r="M10" s="51">
        <f>O9</f>
        <v>750</v>
      </c>
      <c r="N10" s="51"/>
      <c r="O10" s="51"/>
      <c r="P10" s="51"/>
      <c r="Q10" s="51"/>
      <c r="R10" s="49"/>
      <c r="S10" s="49"/>
      <c r="T10" s="49"/>
      <c r="U10" s="49"/>
      <c r="V10" s="49"/>
      <c r="W10" s="49"/>
      <c r="X10" s="49"/>
      <c r="Y10" s="49"/>
      <c r="Z10" s="49"/>
    </row>
    <row r="11" spans="1:27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49"/>
      <c r="S11" s="49"/>
      <c r="T11" s="49"/>
      <c r="U11" s="49"/>
      <c r="V11" s="49"/>
      <c r="W11" s="49"/>
      <c r="X11" s="49"/>
      <c r="Y11" s="49"/>
      <c r="Z11" s="49"/>
    </row>
    <row r="12" spans="1:27" x14ac:dyDescent="0.25">
      <c r="A12" s="51"/>
      <c r="B12" s="51"/>
      <c r="C12" s="51"/>
      <c r="D12" s="51"/>
      <c r="E12" s="51"/>
      <c r="F12" s="51"/>
      <c r="G12" s="51"/>
      <c r="H12" s="50">
        <v>0</v>
      </c>
      <c r="I12" s="51">
        <f>IF(ABS(1-SUM(M8,M12))&lt;= 0.0001, SUM(M10*M8,M14*M12), NA())</f>
        <v>600</v>
      </c>
      <c r="J12" s="51"/>
      <c r="K12" s="51"/>
      <c r="L12" s="49" t="s">
        <v>11</v>
      </c>
      <c r="M12" s="52">
        <v>0.4</v>
      </c>
      <c r="N12" s="51"/>
      <c r="O12" s="51"/>
      <c r="P12" s="51"/>
      <c r="Q12" s="51"/>
      <c r="R12" s="49"/>
      <c r="S12" s="49"/>
      <c r="T12" s="49"/>
      <c r="U12" s="49"/>
      <c r="V12" s="49"/>
      <c r="W12" s="49"/>
      <c r="X12" s="49"/>
      <c r="Y12" s="49"/>
      <c r="Z12" s="49"/>
    </row>
    <row r="13" spans="1:27" x14ac:dyDescent="0.25">
      <c r="A13" s="54">
        <v>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>
        <f>SUM(L14,H12,D9)</f>
        <v>375</v>
      </c>
      <c r="P13" s="51"/>
      <c r="Q13" s="51"/>
      <c r="R13" s="49"/>
      <c r="S13" s="49"/>
      <c r="T13" s="49"/>
      <c r="U13" s="49"/>
      <c r="V13" s="49"/>
      <c r="W13" s="49"/>
      <c r="X13" s="49"/>
      <c r="Y13" s="49"/>
      <c r="Z13" s="49"/>
    </row>
    <row r="14" spans="1:27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0">
        <v>375</v>
      </c>
      <c r="M14" s="51">
        <f>O13</f>
        <v>375</v>
      </c>
      <c r="N14" s="51"/>
      <c r="O14" s="51"/>
      <c r="P14" s="51"/>
      <c r="Q14" s="51"/>
      <c r="R14" s="49"/>
      <c r="S14" s="49"/>
      <c r="T14" s="49"/>
      <c r="U14" s="49"/>
      <c r="V14" s="49"/>
      <c r="W14" s="49"/>
      <c r="X14" s="49"/>
      <c r="Y14" s="49"/>
      <c r="Z14" s="49"/>
    </row>
    <row r="15" spans="1:27" x14ac:dyDescent="0.25">
      <c r="A15" s="51">
        <f>IF(ABS(1-SUM(E7,E18))&lt;= 0.0001, SUM(E9*E7,E20*E18), NA())</f>
        <v>400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9"/>
      <c r="S15" s="49"/>
      <c r="T15" s="49"/>
      <c r="U15" s="49"/>
      <c r="V15" s="49"/>
      <c r="W15" s="49"/>
      <c r="X15" s="49"/>
      <c r="Y15" s="49"/>
      <c r="Z15" s="49"/>
    </row>
    <row r="16" spans="1:27" x14ac:dyDescent="0.25">
      <c r="A16" s="51"/>
      <c r="B16" s="51"/>
      <c r="C16" s="51"/>
      <c r="D16" s="51"/>
      <c r="E16" s="51"/>
      <c r="F16" s="51"/>
      <c r="G16" s="51"/>
      <c r="H16" s="49" t="s">
        <v>6</v>
      </c>
      <c r="I16" s="49"/>
      <c r="J16" s="51"/>
      <c r="K16" s="51"/>
      <c r="L16" s="49" t="s">
        <v>25</v>
      </c>
      <c r="M16" s="53">
        <v>1</v>
      </c>
      <c r="N16" s="51"/>
      <c r="O16" s="51"/>
      <c r="P16" s="51"/>
      <c r="Q16" s="51"/>
      <c r="R16" s="49"/>
      <c r="S16" s="49"/>
      <c r="T16" s="49"/>
      <c r="U16" s="49"/>
      <c r="V16" s="49"/>
      <c r="W16" s="49"/>
      <c r="X16" s="49"/>
      <c r="Y16" s="49"/>
      <c r="Z16" s="49"/>
    </row>
    <row r="17" spans="1:26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>
        <f>SUM(L18,H18,D20)</f>
        <v>200</v>
      </c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</row>
    <row r="18" spans="1:26" x14ac:dyDescent="0.25">
      <c r="A18" s="51"/>
      <c r="B18" s="51"/>
      <c r="C18" s="51"/>
      <c r="D18" s="49" t="s">
        <v>31</v>
      </c>
      <c r="E18" s="52">
        <v>0.5</v>
      </c>
      <c r="F18" s="51"/>
      <c r="G18" s="51"/>
      <c r="H18" s="50">
        <v>200</v>
      </c>
      <c r="I18" s="54">
        <f>IF(ABS(1-SUM(M16))&lt;= 0.0001, SUM(M18*M16), NA())</f>
        <v>200</v>
      </c>
      <c r="J18" s="54"/>
      <c r="K18" s="54"/>
      <c r="L18" s="53">
        <v>0</v>
      </c>
      <c r="M18" s="54">
        <f>O17</f>
        <v>200</v>
      </c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</row>
    <row r="19" spans="1:26" x14ac:dyDescent="0.25">
      <c r="A19" s="51"/>
      <c r="B19" s="51"/>
      <c r="C19" s="51"/>
      <c r="D19" s="51"/>
      <c r="E19" s="51"/>
      <c r="F19" s="51">
        <f>IF(E20=I18,1,IF(E20=I22, 2))</f>
        <v>1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</row>
    <row r="20" spans="1:26" x14ac:dyDescent="0.25">
      <c r="A20" s="51"/>
      <c r="B20" s="51"/>
      <c r="C20" s="51"/>
      <c r="D20" s="50">
        <v>0</v>
      </c>
      <c r="E20" s="51">
        <f>MAX(I18,I22)</f>
        <v>200</v>
      </c>
      <c r="F20" s="51"/>
      <c r="G20" s="51"/>
      <c r="H20" s="49" t="s">
        <v>8</v>
      </c>
      <c r="I20" s="49"/>
      <c r="J20" s="51"/>
      <c r="K20" s="51"/>
      <c r="L20" s="49" t="s">
        <v>25</v>
      </c>
      <c r="M20" s="53">
        <v>1</v>
      </c>
      <c r="N20" s="51"/>
      <c r="O20" s="51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</row>
    <row r="21" spans="1:26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>
        <f>SUM(L22,H22,D20)</f>
        <v>-70</v>
      </c>
      <c r="P21" s="51"/>
      <c r="Q21" s="51"/>
      <c r="R21" s="49"/>
      <c r="S21" s="49"/>
      <c r="T21" s="49"/>
      <c r="U21" s="49"/>
      <c r="V21" s="49"/>
      <c r="W21" s="49"/>
      <c r="X21" s="49"/>
      <c r="Y21" s="49"/>
      <c r="Z21" s="49"/>
    </row>
    <row r="22" spans="1:26" x14ac:dyDescent="0.25">
      <c r="A22" s="51"/>
      <c r="B22" s="51"/>
      <c r="C22" s="51"/>
      <c r="D22" s="51"/>
      <c r="E22" s="51"/>
      <c r="F22" s="51"/>
      <c r="G22" s="51"/>
      <c r="H22" s="50">
        <v>-70</v>
      </c>
      <c r="I22" s="54">
        <f>IF(ABS(1-SUM(M20))&lt;= 0.0001, SUM(M22*M20), NA())</f>
        <v>-70</v>
      </c>
      <c r="J22" s="54"/>
      <c r="K22" s="54"/>
      <c r="L22" s="53">
        <v>0</v>
      </c>
      <c r="M22" s="51">
        <f>O21</f>
        <v>-70</v>
      </c>
      <c r="N22" s="51"/>
      <c r="O22" s="51"/>
      <c r="P22" s="51"/>
      <c r="Q22" s="51"/>
      <c r="R22" s="49"/>
      <c r="S22" s="49"/>
      <c r="T22" s="49"/>
      <c r="U22" s="49"/>
      <c r="V22" s="49"/>
      <c r="W22" s="49"/>
      <c r="X22" s="49"/>
      <c r="Y22" s="49"/>
      <c r="Z22" s="49"/>
    </row>
    <row r="23" spans="1:26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x14ac:dyDescent="0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x14ac:dyDescent="0.2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x14ac:dyDescent="0.2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x14ac:dyDescent="0.2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x14ac:dyDescent="0.2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x14ac:dyDescent="0.2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x14ac:dyDescent="0.2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x14ac:dyDescent="0.2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x14ac:dyDescent="0.2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x14ac:dyDescent="0.2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x14ac:dyDescent="0.2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x14ac:dyDescent="0.2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x14ac:dyDescent="0.2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x14ac:dyDescent="0.2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x14ac:dyDescent="0.2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x14ac:dyDescent="0.2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x14ac:dyDescent="0.2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x14ac:dyDescent="0.2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x14ac:dyDescent="0.2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x14ac:dyDescent="0.2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x14ac:dyDescent="0.2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x14ac:dyDescent="0.2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x14ac:dyDescent="0.2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x14ac:dyDescent="0.2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x14ac:dyDescent="0.2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x14ac:dyDescent="0.2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x14ac:dyDescent="0.2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x14ac:dyDescent="0.2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x14ac:dyDescent="0.2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x14ac:dyDescent="0.2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x14ac:dyDescent="0.2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x14ac:dyDescent="0.2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x14ac:dyDescent="0.2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x14ac:dyDescent="0.2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x14ac:dyDescent="0.2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x14ac:dyDescent="0.2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x14ac:dyDescent="0.2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x14ac:dyDescent="0.2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x14ac:dyDescent="0.2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x14ac:dyDescent="0.2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x14ac:dyDescent="0.2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x14ac:dyDescent="0.2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x14ac:dyDescent="0.2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x14ac:dyDescent="0.2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x14ac:dyDescent="0.2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x14ac:dyDescent="0.2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x14ac:dyDescent="0.2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x14ac:dyDescent="0.2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x14ac:dyDescent="0.2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x14ac:dyDescent="0.2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x14ac:dyDescent="0.2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x14ac:dyDescent="0.2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x14ac:dyDescent="0.2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x14ac:dyDescent="0.2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x14ac:dyDescent="0.2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x14ac:dyDescent="0.2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x14ac:dyDescent="0.2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x14ac:dyDescent="0.2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x14ac:dyDescent="0.2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x14ac:dyDescent="0.2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x14ac:dyDescent="0.2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x14ac:dyDescent="0.2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x14ac:dyDescent="0.2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x14ac:dyDescent="0.2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x14ac:dyDescent="0.2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x14ac:dyDescent="0.2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x14ac:dyDescent="0.2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x14ac:dyDescent="0.2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x14ac:dyDescent="0.2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x14ac:dyDescent="0.2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x14ac:dyDescent="0.2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x14ac:dyDescent="0.2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x14ac:dyDescent="0.2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x14ac:dyDescent="0.2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x14ac:dyDescent="0.2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x14ac:dyDescent="0.2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x14ac:dyDescent="0.2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x14ac:dyDescent="0.2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x14ac:dyDescent="0.2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x14ac:dyDescent="0.2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x14ac:dyDescent="0.2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x14ac:dyDescent="0.2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x14ac:dyDescent="0.2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x14ac:dyDescent="0.2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x14ac:dyDescent="0.2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x14ac:dyDescent="0.2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x14ac:dyDescent="0.2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x14ac:dyDescent="0.2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x14ac:dyDescent="0.2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x14ac:dyDescent="0.2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x14ac:dyDescent="0.2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x14ac:dyDescent="0.2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x14ac:dyDescent="0.2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x14ac:dyDescent="0.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x14ac:dyDescent="0.2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x14ac:dyDescent="0.2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x14ac:dyDescent="0.2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x14ac:dyDescent="0.2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x14ac:dyDescent="0.2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x14ac:dyDescent="0.2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x14ac:dyDescent="0.2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x14ac:dyDescent="0.2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x14ac:dyDescent="0.2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x14ac:dyDescent="0.2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x14ac:dyDescent="0.2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x14ac:dyDescent="0.2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x14ac:dyDescent="0.2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x14ac:dyDescent="0.2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x14ac:dyDescent="0.2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x14ac:dyDescent="0.2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x14ac:dyDescent="0.2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x14ac:dyDescent="0.2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x14ac:dyDescent="0.2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x14ac:dyDescent="0.2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x14ac:dyDescent="0.2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x14ac:dyDescent="0.2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x14ac:dyDescent="0.2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x14ac:dyDescent="0.2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x14ac:dyDescent="0.2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x14ac:dyDescent="0.2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x14ac:dyDescent="0.2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x14ac:dyDescent="0.2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x14ac:dyDescent="0.2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x14ac:dyDescent="0.2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x14ac:dyDescent="0.2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x14ac:dyDescent="0.2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x14ac:dyDescent="0.2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x14ac:dyDescent="0.2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x14ac:dyDescent="0.2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x14ac:dyDescent="0.2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x14ac:dyDescent="0.2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x14ac:dyDescent="0.2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x14ac:dyDescent="0.2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x14ac:dyDescent="0.2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x14ac:dyDescent="0.2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x14ac:dyDescent="0.2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x14ac:dyDescent="0.2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x14ac:dyDescent="0.2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x14ac:dyDescent="0.2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x14ac:dyDescent="0.2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x14ac:dyDescent="0.2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x14ac:dyDescent="0.2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x14ac:dyDescent="0.2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x14ac:dyDescent="0.2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x14ac:dyDescent="0.2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x14ac:dyDescent="0.2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x14ac:dyDescent="0.2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x14ac:dyDescent="0.2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x14ac:dyDescent="0.2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x14ac:dyDescent="0.2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x14ac:dyDescent="0.2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x14ac:dyDescent="0.2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x14ac:dyDescent="0.2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x14ac:dyDescent="0.2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x14ac:dyDescent="0.2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x14ac:dyDescent="0.2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x14ac:dyDescent="0.2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x14ac:dyDescent="0.2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x14ac:dyDescent="0.2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x14ac:dyDescent="0.2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x14ac:dyDescent="0.2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x14ac:dyDescent="0.2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x14ac:dyDescent="0.2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x14ac:dyDescent="0.2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x14ac:dyDescent="0.2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x14ac:dyDescent="0.2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x14ac:dyDescent="0.2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x14ac:dyDescent="0.2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x14ac:dyDescent="0.2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</sheetData>
  <sheetProtection password="DF3B" sheet="1" objects="1" scenarios="1" formatCells="0" formatColumns="0" formatRow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I87" sqref="I87"/>
    </sheetView>
  </sheetViews>
  <sheetFormatPr baseColWidth="10" defaultRowHeight="15" x14ac:dyDescent="0.25"/>
  <cols>
    <col min="1" max="1" width="14.7109375" customWidth="1"/>
  </cols>
  <sheetData>
    <row r="1" spans="1:5" ht="15.75" x14ac:dyDescent="0.25">
      <c r="A1" s="14" t="s">
        <v>12</v>
      </c>
      <c r="C1" s="13" t="s">
        <v>13</v>
      </c>
    </row>
    <row r="2" spans="1:5" ht="15.75" x14ac:dyDescent="0.25">
      <c r="A2" s="14"/>
      <c r="B2" s="13"/>
    </row>
    <row r="3" spans="1:5" ht="15.75" x14ac:dyDescent="0.25">
      <c r="A3" s="14"/>
      <c r="B3" s="13"/>
    </row>
    <row r="4" spans="1:5" ht="15.75" x14ac:dyDescent="0.25">
      <c r="A4" s="14" t="s">
        <v>14</v>
      </c>
      <c r="B4" s="13" t="s">
        <v>16</v>
      </c>
    </row>
    <row r="5" spans="1:5" ht="15.75" x14ac:dyDescent="0.25">
      <c r="A5" s="14"/>
      <c r="B5" s="13"/>
    </row>
    <row r="6" spans="1:5" ht="15.75" thickBot="1" x14ac:dyDescent="0.3">
      <c r="A6" s="1" t="s">
        <v>7</v>
      </c>
    </row>
    <row r="7" spans="1:5" x14ac:dyDescent="0.25">
      <c r="A7" s="3" t="s">
        <v>8</v>
      </c>
      <c r="B7" s="4" t="s">
        <v>9</v>
      </c>
      <c r="C7" s="5" t="s">
        <v>10</v>
      </c>
      <c r="D7" s="3">
        <v>0.6</v>
      </c>
      <c r="E7" s="5">
        <v>750</v>
      </c>
    </row>
    <row r="8" spans="1:5" ht="15.75" thickBot="1" x14ac:dyDescent="0.3">
      <c r="A8" s="7"/>
      <c r="B8" s="8"/>
      <c r="C8" s="9" t="s">
        <v>11</v>
      </c>
      <c r="D8" s="7">
        <v>0.4</v>
      </c>
      <c r="E8" s="9">
        <v>375</v>
      </c>
    </row>
    <row r="9" spans="1:5" x14ac:dyDescent="0.25">
      <c r="A9" s="3" t="s">
        <v>8</v>
      </c>
      <c r="B9" s="4" t="s">
        <v>9</v>
      </c>
      <c r="C9" s="5"/>
      <c r="D9" s="3">
        <v>0.5</v>
      </c>
      <c r="E9" s="5">
        <f>SUMPRODUCT(D7:D8,E7:E8)</f>
        <v>600</v>
      </c>
    </row>
    <row r="10" spans="1:5" ht="15.75" thickBot="1" x14ac:dyDescent="0.3">
      <c r="A10" s="7"/>
      <c r="B10" s="8" t="s">
        <v>2</v>
      </c>
      <c r="C10" s="9"/>
      <c r="D10" s="7">
        <v>0.5</v>
      </c>
      <c r="E10" s="9">
        <v>-70</v>
      </c>
    </row>
    <row r="11" spans="1:5" x14ac:dyDescent="0.25">
      <c r="A11" s="3" t="s">
        <v>8</v>
      </c>
      <c r="B11" s="4"/>
      <c r="C11" s="5"/>
      <c r="D11" s="3"/>
      <c r="E11" s="5">
        <f>SUMPRODUCT(D9:D10,E9:E10)</f>
        <v>265</v>
      </c>
    </row>
    <row r="12" spans="1:5" ht="15.75" thickBot="1" x14ac:dyDescent="0.3">
      <c r="A12" s="7" t="s">
        <v>6</v>
      </c>
      <c r="B12" s="8"/>
      <c r="C12" s="9"/>
      <c r="D12" s="7"/>
      <c r="E12" s="9">
        <v>200</v>
      </c>
    </row>
    <row r="13" spans="1:5" ht="15.75" thickBot="1" x14ac:dyDescent="0.3">
      <c r="A13" s="17" t="s">
        <v>18</v>
      </c>
      <c r="B13" s="18"/>
      <c r="C13" s="18"/>
      <c r="D13" s="17"/>
      <c r="E13" s="26" t="str">
        <f>IF(E11&gt;E12,A$11,A$12)</f>
        <v>RO</v>
      </c>
    </row>
    <row r="14" spans="1:5" x14ac:dyDescent="0.25">
      <c r="A14" s="6"/>
      <c r="B14" s="6"/>
      <c r="C14" s="6"/>
      <c r="D14" s="6"/>
      <c r="E14" s="6"/>
    </row>
    <row r="17" spans="1:9" ht="15.75" x14ac:dyDescent="0.25">
      <c r="A17" s="14" t="s">
        <v>5</v>
      </c>
      <c r="B17" s="13" t="s">
        <v>15</v>
      </c>
      <c r="C17" s="13"/>
    </row>
    <row r="18" spans="1:9" ht="15.75" x14ac:dyDescent="0.25">
      <c r="A18" s="14"/>
      <c r="B18" s="13"/>
      <c r="C18" s="13"/>
    </row>
    <row r="19" spans="1:9" ht="15.75" x14ac:dyDescent="0.25">
      <c r="A19" t="s">
        <v>20</v>
      </c>
      <c r="B19" s="14" t="s">
        <v>21</v>
      </c>
      <c r="D19" s="13"/>
      <c r="E19" s="20">
        <v>200</v>
      </c>
    </row>
    <row r="20" spans="1:9" ht="15.75" x14ac:dyDescent="0.25">
      <c r="I20" s="21"/>
    </row>
    <row r="21" spans="1:9" ht="15.75" thickBot="1" x14ac:dyDescent="0.3">
      <c r="A21" s="1" t="s">
        <v>17</v>
      </c>
    </row>
    <row r="22" spans="1:9" x14ac:dyDescent="0.25">
      <c r="A22" s="3" t="s">
        <v>8</v>
      </c>
      <c r="B22" s="4" t="s">
        <v>9</v>
      </c>
      <c r="C22" s="4" t="s">
        <v>10</v>
      </c>
      <c r="D22" s="3">
        <v>0.6</v>
      </c>
      <c r="E22" s="22">
        <f>1-EXP(-E7/$E$19)</f>
        <v>0.97648225414399092</v>
      </c>
    </row>
    <row r="23" spans="1:9" ht="15.75" thickBot="1" x14ac:dyDescent="0.3">
      <c r="A23" s="7"/>
      <c r="B23" s="8"/>
      <c r="C23" s="8" t="s">
        <v>11</v>
      </c>
      <c r="D23" s="7">
        <v>0.4</v>
      </c>
      <c r="E23" s="25">
        <f>1-EXP(-E8/$E$19)</f>
        <v>0.84664503315507156</v>
      </c>
    </row>
    <row r="24" spans="1:9" x14ac:dyDescent="0.25">
      <c r="A24" s="3" t="s">
        <v>8</v>
      </c>
      <c r="B24" s="4" t="s">
        <v>9</v>
      </c>
      <c r="C24" s="4"/>
      <c r="D24" s="3">
        <v>0.5</v>
      </c>
      <c r="E24" s="22">
        <f>SUMPRODUCT(D22:D23,E22:E23)</f>
        <v>0.92454736574842311</v>
      </c>
    </row>
    <row r="25" spans="1:9" ht="15.75" thickBot="1" x14ac:dyDescent="0.3">
      <c r="A25" s="7"/>
      <c r="B25" s="8" t="s">
        <v>2</v>
      </c>
      <c r="C25" s="8"/>
      <c r="D25" s="7">
        <v>0.5</v>
      </c>
      <c r="E25" s="25">
        <f>1-EXP(-E10/$E$19)</f>
        <v>-0.41906754859325712</v>
      </c>
    </row>
    <row r="26" spans="1:9" x14ac:dyDescent="0.25">
      <c r="A26" s="3" t="s">
        <v>8</v>
      </c>
      <c r="B26" s="4"/>
      <c r="C26" s="4"/>
      <c r="D26" s="2"/>
      <c r="E26" s="24">
        <f>SUMPRODUCT(D24:D25,E24:E25)</f>
        <v>0.25273990857758299</v>
      </c>
    </row>
    <row r="27" spans="1:9" ht="15.75" thickBot="1" x14ac:dyDescent="0.3">
      <c r="A27" s="7" t="s">
        <v>6</v>
      </c>
      <c r="B27" s="8"/>
      <c r="C27" s="8"/>
      <c r="D27" s="7"/>
      <c r="E27" s="25">
        <f>1-EXP(-E12/$E$19)</f>
        <v>0.63212055882855767</v>
      </c>
    </row>
    <row r="28" spans="1:9" ht="15.75" thickBot="1" x14ac:dyDescent="0.3">
      <c r="A28" s="17" t="s">
        <v>18</v>
      </c>
      <c r="B28" s="18"/>
      <c r="C28" s="18"/>
      <c r="D28" s="17"/>
      <c r="E28" s="26" t="str">
        <f>IF(E26&gt;E27,A$11,A$12)</f>
        <v>AO</v>
      </c>
    </row>
    <row r="30" spans="1:9" ht="15.75" x14ac:dyDescent="0.25">
      <c r="A30" t="s">
        <v>19</v>
      </c>
      <c r="B30" s="14" t="s">
        <v>21</v>
      </c>
      <c r="D30" s="13"/>
      <c r="E30" s="20">
        <v>1000</v>
      </c>
    </row>
    <row r="31" spans="1:9" x14ac:dyDescent="0.25">
      <c r="A31" s="6"/>
      <c r="E31" s="27"/>
    </row>
    <row r="32" spans="1:9" ht="15.75" thickBot="1" x14ac:dyDescent="0.3">
      <c r="A32" s="1" t="s">
        <v>17</v>
      </c>
    </row>
    <row r="33" spans="1:5" x14ac:dyDescent="0.25">
      <c r="A33" s="3" t="s">
        <v>8</v>
      </c>
      <c r="B33" s="4" t="s">
        <v>9</v>
      </c>
      <c r="C33" s="4" t="s">
        <v>10</v>
      </c>
      <c r="D33" s="3">
        <v>0.6</v>
      </c>
      <c r="E33" s="28">
        <f>1-EXP(-E7/$E$30)</f>
        <v>0.52763344725898531</v>
      </c>
    </row>
    <row r="34" spans="1:5" ht="15.75" thickBot="1" x14ac:dyDescent="0.3">
      <c r="A34" s="7"/>
      <c r="B34" s="8"/>
      <c r="C34" s="8" t="s">
        <v>11</v>
      </c>
      <c r="D34" s="7">
        <v>0.4</v>
      </c>
      <c r="E34" s="30">
        <f>1-EXP(-E8/$E$30)</f>
        <v>0.31271072120902776</v>
      </c>
    </row>
    <row r="35" spans="1:5" x14ac:dyDescent="0.25">
      <c r="A35" s="3" t="s">
        <v>8</v>
      </c>
      <c r="B35" s="4" t="s">
        <v>9</v>
      </c>
      <c r="C35" s="4"/>
      <c r="D35" s="3">
        <v>0.5</v>
      </c>
      <c r="E35" s="28">
        <f>SUMPRODUCT(D33:D34,E33:E34)</f>
        <v>0.44166435683900229</v>
      </c>
    </row>
    <row r="36" spans="1:5" ht="15.75" thickBot="1" x14ac:dyDescent="0.3">
      <c r="A36" s="7"/>
      <c r="B36" s="8" t="s">
        <v>2</v>
      </c>
      <c r="C36" s="8"/>
      <c r="D36" s="7">
        <v>0.5</v>
      </c>
      <c r="E36" s="30">
        <f>1-EXP(-E10/$E$30)</f>
        <v>-7.2508181254216542E-2</v>
      </c>
    </row>
    <row r="37" spans="1:5" x14ac:dyDescent="0.25">
      <c r="A37" s="3" t="s">
        <v>8</v>
      </c>
      <c r="B37" s="4"/>
      <c r="C37" s="4"/>
      <c r="D37" s="2"/>
      <c r="E37" s="28">
        <f>SUMPRODUCT(D35:D36,E35:E36)</f>
        <v>0.18457808779239288</v>
      </c>
    </row>
    <row r="38" spans="1:5" ht="15.75" thickBot="1" x14ac:dyDescent="0.3">
      <c r="A38" s="2" t="s">
        <v>6</v>
      </c>
      <c r="B38" s="6"/>
      <c r="C38" s="6"/>
      <c r="D38" s="2"/>
      <c r="E38" s="30">
        <f>1-EXP(-E12/$E$30)</f>
        <v>0.18126924692201818</v>
      </c>
    </row>
    <row r="39" spans="1:5" ht="15.75" thickBot="1" x14ac:dyDescent="0.3">
      <c r="A39" s="17" t="s">
        <v>18</v>
      </c>
      <c r="B39" s="18"/>
      <c r="C39" s="18"/>
      <c r="D39" s="17"/>
      <c r="E39" s="26" t="str">
        <f>IF(E37&gt;E38,A$11,A$12)</f>
        <v>RO</v>
      </c>
    </row>
    <row r="40" spans="1:5" x14ac:dyDescent="0.25">
      <c r="A40" s="2"/>
      <c r="B40" s="6"/>
      <c r="C40" s="6"/>
      <c r="D40" s="6"/>
      <c r="E40" s="27"/>
    </row>
    <row r="41" spans="1:5" ht="15.75" thickBot="1" x14ac:dyDescent="0.3">
      <c r="A41" s="2"/>
      <c r="B41" s="6"/>
      <c r="C41" s="6"/>
      <c r="D41" s="6"/>
      <c r="E41" s="27"/>
    </row>
    <row r="42" spans="1:5" ht="15.75" thickBot="1" x14ac:dyDescent="0.3">
      <c r="A42" s="31" t="s">
        <v>0</v>
      </c>
      <c r="B42" s="18"/>
      <c r="C42" s="19" t="s">
        <v>6</v>
      </c>
      <c r="D42" s="32" t="s">
        <v>8</v>
      </c>
      <c r="E42" s="34" t="s">
        <v>1</v>
      </c>
    </row>
    <row r="43" spans="1:5" ht="15.75" thickBot="1" x14ac:dyDescent="0.3">
      <c r="A43" s="17"/>
      <c r="B43" s="35" t="s">
        <v>22</v>
      </c>
      <c r="C43" s="33">
        <f>E$38</f>
        <v>0.18126924692201818</v>
      </c>
      <c r="D43" s="33">
        <f>E$37</f>
        <v>0.18457808779239288</v>
      </c>
      <c r="E43" s="41" t="str">
        <f>IF(C43&gt;D43,C$42,D$42)</f>
        <v>RO</v>
      </c>
    </row>
    <row r="44" spans="1:5" x14ac:dyDescent="0.25">
      <c r="A44" s="3"/>
      <c r="B44" s="48">
        <v>200</v>
      </c>
      <c r="C44" s="36">
        <v>0.63212055882855767</v>
      </c>
      <c r="D44" s="37">
        <v>0.25273990857758299</v>
      </c>
      <c r="E44" s="41" t="str">
        <f t="shared" ref="E44:E54" si="0">IF(C44&gt;D44,C$42,D$42)</f>
        <v>AO</v>
      </c>
    </row>
    <row r="45" spans="1:5" x14ac:dyDescent="0.25">
      <c r="A45" s="2"/>
      <c r="B45" s="43">
        <v>300</v>
      </c>
      <c r="C45" s="38">
        <v>0.48658288096740798</v>
      </c>
      <c r="D45" s="23">
        <v>0.28667236939389162</v>
      </c>
      <c r="E45" s="42" t="str">
        <f t="shared" si="0"/>
        <v>AO</v>
      </c>
    </row>
    <row r="46" spans="1:5" x14ac:dyDescent="0.25">
      <c r="A46" s="2"/>
      <c r="B46" s="43">
        <v>400</v>
      </c>
      <c r="C46" s="38">
        <v>0.39346934028736658</v>
      </c>
      <c r="D46" s="23">
        <v>0.28004927630498266</v>
      </c>
      <c r="E46" s="42" t="str">
        <f t="shared" si="0"/>
        <v>AO</v>
      </c>
    </row>
    <row r="47" spans="1:5" x14ac:dyDescent="0.25">
      <c r="A47" s="2"/>
      <c r="B47" s="43">
        <v>500</v>
      </c>
      <c r="C47" s="38">
        <v>0.32967995396436067</v>
      </c>
      <c r="D47" s="23">
        <v>0.26345074197865442</v>
      </c>
      <c r="E47" s="42" t="str">
        <f t="shared" si="0"/>
        <v>AO</v>
      </c>
    </row>
    <row r="48" spans="1:5" x14ac:dyDescent="0.25">
      <c r="A48" s="2"/>
      <c r="B48" s="43">
        <v>600</v>
      </c>
      <c r="C48" s="38">
        <v>0.28346868942621073</v>
      </c>
      <c r="D48" s="23">
        <v>0.24512388240908767</v>
      </c>
      <c r="E48" s="42" t="str">
        <f t="shared" si="0"/>
        <v>AO</v>
      </c>
    </row>
    <row r="49" spans="1:5" x14ac:dyDescent="0.25">
      <c r="A49" s="2"/>
      <c r="B49" s="43">
        <v>700</v>
      </c>
      <c r="C49" s="38">
        <v>0.24852270692471401</v>
      </c>
      <c r="D49" s="23">
        <v>0.22760866357277998</v>
      </c>
      <c r="E49" s="42" t="str">
        <f t="shared" si="0"/>
        <v>AO</v>
      </c>
    </row>
    <row r="50" spans="1:5" x14ac:dyDescent="0.25">
      <c r="A50" s="2"/>
      <c r="B50" s="43">
        <v>800</v>
      </c>
      <c r="C50" s="38">
        <v>0.22119921692859512</v>
      </c>
      <c r="D50" s="23">
        <v>0.21164037785456619</v>
      </c>
      <c r="E50" s="42" t="str">
        <f t="shared" si="0"/>
        <v>AO</v>
      </c>
    </row>
    <row r="51" spans="1:5" ht="15.75" thickBot="1" x14ac:dyDescent="0.3">
      <c r="A51" s="2"/>
      <c r="B51" s="43">
        <v>900</v>
      </c>
      <c r="C51" s="38">
        <v>0.19926259708319194</v>
      </c>
      <c r="D51" s="23">
        <v>0.19733119346639377</v>
      </c>
      <c r="E51" s="42" t="str">
        <f t="shared" si="0"/>
        <v>AO</v>
      </c>
    </row>
    <row r="52" spans="1:5" x14ac:dyDescent="0.25">
      <c r="A52" s="2"/>
      <c r="B52" s="43">
        <v>1000</v>
      </c>
      <c r="C52" s="38">
        <v>0.18126924692201818</v>
      </c>
      <c r="D52" s="23">
        <v>0.18457808779239288</v>
      </c>
      <c r="E52" s="41" t="str">
        <f t="shared" si="0"/>
        <v>RO</v>
      </c>
    </row>
    <row r="53" spans="1:5" x14ac:dyDescent="0.25">
      <c r="A53" s="2"/>
      <c r="B53" s="43">
        <v>1100</v>
      </c>
      <c r="C53" s="38">
        <v>0.16624708192481941</v>
      </c>
      <c r="D53" s="23">
        <v>0.17321387755840881</v>
      </c>
      <c r="E53" s="42" t="str">
        <f t="shared" si="0"/>
        <v>RO</v>
      </c>
    </row>
    <row r="54" spans="1:5" ht="15.75" thickBot="1" x14ac:dyDescent="0.3">
      <c r="A54" s="7"/>
      <c r="B54" s="44">
        <v>1200</v>
      </c>
      <c r="C54" s="39">
        <v>0.15351827510938587</v>
      </c>
      <c r="D54" s="40">
        <v>0.16306429919408039</v>
      </c>
      <c r="E54" s="29" t="str">
        <f t="shared" si="0"/>
        <v>RO</v>
      </c>
    </row>
    <row r="55" spans="1:5" x14ac:dyDescent="0.25">
      <c r="A55" s="6"/>
      <c r="B55" s="45"/>
      <c r="C55" s="23"/>
      <c r="D55" s="23"/>
      <c r="E55" s="27"/>
    </row>
    <row r="56" spans="1:5" ht="15.75" thickBot="1" x14ac:dyDescent="0.3"/>
    <row r="57" spans="1:5" ht="15.75" thickBot="1" x14ac:dyDescent="0.3">
      <c r="A57" s="31" t="s">
        <v>0</v>
      </c>
      <c r="B57" s="18"/>
      <c r="C57" s="19" t="s">
        <v>6</v>
      </c>
      <c r="D57" s="32" t="s">
        <v>8</v>
      </c>
      <c r="E57" s="34" t="s">
        <v>1</v>
      </c>
    </row>
    <row r="58" spans="1:5" ht="15.75" thickBot="1" x14ac:dyDescent="0.3">
      <c r="A58" s="17"/>
      <c r="B58" s="35" t="s">
        <v>22</v>
      </c>
      <c r="C58" s="33">
        <f>E$38</f>
        <v>0.18126924692201818</v>
      </c>
      <c r="D58" s="33">
        <f>E$37</f>
        <v>0.18457808779239288</v>
      </c>
      <c r="E58" s="41" t="str">
        <f>IF(C58&gt;D58,C$57,D$57)</f>
        <v>RO</v>
      </c>
    </row>
    <row r="59" spans="1:5" x14ac:dyDescent="0.25">
      <c r="A59" s="3"/>
      <c r="B59" s="10">
        <v>900</v>
      </c>
      <c r="C59" s="36">
        <v>0.19926259708319194</v>
      </c>
      <c r="D59" s="37">
        <v>0.19733119346639377</v>
      </c>
      <c r="E59" s="41" t="str">
        <f t="shared" ref="E59:E69" si="1">IF(C59&gt;D59,C$57,D$57)</f>
        <v>AO</v>
      </c>
    </row>
    <row r="60" spans="1:5" x14ac:dyDescent="0.25">
      <c r="A60" s="2"/>
      <c r="B60" s="15">
        <v>910</v>
      </c>
      <c r="C60" s="38">
        <v>0.19730480489613633</v>
      </c>
      <c r="D60" s="23">
        <v>0.19598839261632489</v>
      </c>
      <c r="E60" s="42" t="str">
        <f t="shared" si="1"/>
        <v>AO</v>
      </c>
    </row>
    <row r="61" spans="1:5" x14ac:dyDescent="0.25">
      <c r="A61" s="2"/>
      <c r="B61" s="15">
        <v>920</v>
      </c>
      <c r="C61" s="38">
        <v>0.19538494167464715</v>
      </c>
      <c r="D61" s="23">
        <v>0.19466103812843921</v>
      </c>
      <c r="E61" s="42" t="str">
        <f t="shared" si="1"/>
        <v>AO</v>
      </c>
    </row>
    <row r="62" spans="1:5" ht="15.75" thickBot="1" x14ac:dyDescent="0.3">
      <c r="A62" s="2"/>
      <c r="B62" s="15">
        <v>930</v>
      </c>
      <c r="C62" s="38">
        <v>0.19350192110005726</v>
      </c>
      <c r="D62" s="23">
        <v>0.19334896711315319</v>
      </c>
      <c r="E62" s="29" t="str">
        <f t="shared" si="1"/>
        <v>AO</v>
      </c>
    </row>
    <row r="63" spans="1:5" x14ac:dyDescent="0.25">
      <c r="A63" s="2"/>
      <c r="B63" s="15">
        <v>940</v>
      </c>
      <c r="C63" s="38">
        <v>0.19165469772230659</v>
      </c>
      <c r="D63" s="23">
        <v>0.1920520129768199</v>
      </c>
      <c r="E63" s="42" t="str">
        <f t="shared" si="1"/>
        <v>RO</v>
      </c>
    </row>
    <row r="64" spans="1:5" x14ac:dyDescent="0.25">
      <c r="A64" s="2"/>
      <c r="B64" s="15">
        <v>950</v>
      </c>
      <c r="C64" s="38">
        <v>0.18984226506757329</v>
      </c>
      <c r="D64" s="23">
        <v>0.19077000602622141</v>
      </c>
      <c r="E64" s="42" t="str">
        <f t="shared" si="1"/>
        <v>RO</v>
      </c>
    </row>
    <row r="65" spans="1:5" x14ac:dyDescent="0.25">
      <c r="A65" s="2"/>
      <c r="B65" s="15">
        <v>960</v>
      </c>
      <c r="C65" s="38">
        <v>0.18806365384936508</v>
      </c>
      <c r="D65" s="23">
        <v>0.18950277401698709</v>
      </c>
      <c r="E65" s="42" t="str">
        <f t="shared" si="1"/>
        <v>RO</v>
      </c>
    </row>
    <row r="66" spans="1:5" x14ac:dyDescent="0.25">
      <c r="A66" s="2"/>
      <c r="B66" s="15">
        <v>970</v>
      </c>
      <c r="C66" s="38">
        <v>0.18631793027658472</v>
      </c>
      <c r="D66" s="23">
        <v>0.18825014265089751</v>
      </c>
      <c r="E66" s="42" t="str">
        <f t="shared" si="1"/>
        <v>RO</v>
      </c>
    </row>
    <row r="67" spans="1:5" x14ac:dyDescent="0.25">
      <c r="A67" s="2"/>
      <c r="B67" s="15">
        <v>980</v>
      </c>
      <c r="C67" s="38">
        <v>0.18460419445253706</v>
      </c>
      <c r="D67" s="23">
        <v>0.18701193602658295</v>
      </c>
      <c r="E67" s="42" t="str">
        <f t="shared" si="1"/>
        <v>RO</v>
      </c>
    </row>
    <row r="68" spans="1:5" x14ac:dyDescent="0.25">
      <c r="A68" s="2"/>
      <c r="B68" s="15">
        <v>990</v>
      </c>
      <c r="C68" s="38">
        <v>0.18292157885926863</v>
      </c>
      <c r="D68" s="23">
        <v>0.18578797704771138</v>
      </c>
      <c r="E68" s="42" t="str">
        <f t="shared" si="1"/>
        <v>RO</v>
      </c>
    </row>
    <row r="69" spans="1:5" ht="15.75" thickBot="1" x14ac:dyDescent="0.3">
      <c r="A69" s="7"/>
      <c r="B69" s="16">
        <v>1000</v>
      </c>
      <c r="C69" s="39">
        <v>0.18126924692201818</v>
      </c>
      <c r="D69" s="40">
        <v>0.18457808779239288</v>
      </c>
      <c r="E69" s="29" t="str">
        <f t="shared" si="1"/>
        <v>RO</v>
      </c>
    </row>
    <row r="71" spans="1:5" ht="15.75" thickBot="1" x14ac:dyDescent="0.3"/>
    <row r="72" spans="1:5" ht="15.75" thickBot="1" x14ac:dyDescent="0.3">
      <c r="A72" s="31" t="s">
        <v>0</v>
      </c>
      <c r="B72" s="18"/>
      <c r="C72" s="19" t="s">
        <v>6</v>
      </c>
      <c r="D72" s="32" t="s">
        <v>8</v>
      </c>
      <c r="E72" s="34" t="s">
        <v>1</v>
      </c>
    </row>
    <row r="73" spans="1:5" ht="15.75" thickBot="1" x14ac:dyDescent="0.3">
      <c r="A73" s="17"/>
      <c r="B73" s="46" t="s">
        <v>22</v>
      </c>
      <c r="C73" s="33">
        <f>E$38</f>
        <v>0.18126924692201818</v>
      </c>
      <c r="D73" s="33">
        <f>E$37</f>
        <v>0.18457808779239288</v>
      </c>
      <c r="E73" s="41" t="str">
        <f>IF(C73&gt;D73,C$72,D$72)</f>
        <v>RO</v>
      </c>
    </row>
    <row r="74" spans="1:5" x14ac:dyDescent="0.25">
      <c r="A74" s="3"/>
      <c r="B74" s="11">
        <v>930</v>
      </c>
      <c r="C74" s="37">
        <v>0.19350192110005726</v>
      </c>
      <c r="D74" s="37">
        <v>0.19334896711315319</v>
      </c>
      <c r="E74" s="41" t="str">
        <f t="shared" ref="E74:E84" si="2">IF(C74&gt;D74,C$72,D$72)</f>
        <v>AO</v>
      </c>
    </row>
    <row r="75" spans="1:5" x14ac:dyDescent="0.25">
      <c r="A75" s="2"/>
      <c r="B75" s="47">
        <v>931</v>
      </c>
      <c r="C75" s="23">
        <v>0.19331560479467025</v>
      </c>
      <c r="D75" s="23">
        <v>0.19321859421750304</v>
      </c>
      <c r="E75" s="42" t="str">
        <f t="shared" si="2"/>
        <v>AO</v>
      </c>
    </row>
    <row r="76" spans="1:5" ht="15.75" thickBot="1" x14ac:dyDescent="0.3">
      <c r="A76" s="2"/>
      <c r="B76" s="47">
        <v>932</v>
      </c>
      <c r="C76" s="23">
        <v>0.19312964540554878</v>
      </c>
      <c r="D76" s="23">
        <v>0.19308837232475304</v>
      </c>
      <c r="E76" s="29" t="str">
        <f t="shared" si="2"/>
        <v>AO</v>
      </c>
    </row>
    <row r="77" spans="1:5" x14ac:dyDescent="0.25">
      <c r="A77" s="2"/>
      <c r="B77" s="47">
        <v>933</v>
      </c>
      <c r="C77" s="23">
        <v>0.19294404191301162</v>
      </c>
      <c r="D77" s="23">
        <v>0.19295830126615959</v>
      </c>
      <c r="E77" s="42" t="str">
        <f t="shared" si="2"/>
        <v>RO</v>
      </c>
    </row>
    <row r="78" spans="1:5" x14ac:dyDescent="0.25">
      <c r="A78" s="2"/>
      <c r="B78" s="47">
        <v>934</v>
      </c>
      <c r="C78" s="23">
        <v>0.1927587933012368</v>
      </c>
      <c r="D78" s="23">
        <v>0.1928283808726815</v>
      </c>
      <c r="E78" s="42" t="str">
        <f t="shared" si="2"/>
        <v>RO</v>
      </c>
    </row>
    <row r="79" spans="1:5" x14ac:dyDescent="0.25">
      <c r="A79" s="2"/>
      <c r="B79" s="47">
        <v>935</v>
      </c>
      <c r="C79" s="23">
        <v>0.19257389855824392</v>
      </c>
      <c r="D79" s="23">
        <v>0.19269861097498536</v>
      </c>
      <c r="E79" s="42" t="str">
        <f t="shared" si="2"/>
        <v>RO</v>
      </c>
    </row>
    <row r="80" spans="1:5" x14ac:dyDescent="0.25">
      <c r="A80" s="2"/>
      <c r="B80" s="47">
        <v>936</v>
      </c>
      <c r="C80" s="23">
        <v>0.19238935667587531</v>
      </c>
      <c r="D80" s="23">
        <v>0.1925689914034513</v>
      </c>
      <c r="E80" s="42" t="str">
        <f t="shared" si="2"/>
        <v>RO</v>
      </c>
    </row>
    <row r="81" spans="1:5" x14ac:dyDescent="0.25">
      <c r="A81" s="2"/>
      <c r="B81" s="47">
        <v>937</v>
      </c>
      <c r="C81" s="23">
        <v>0.19220516664977894</v>
      </c>
      <c r="D81" s="23">
        <v>0.1924395219881786</v>
      </c>
      <c r="E81" s="42" t="str">
        <f t="shared" si="2"/>
        <v>RO</v>
      </c>
    </row>
    <row r="82" spans="1:5" x14ac:dyDescent="0.25">
      <c r="A82" s="2"/>
      <c r="B82" s="47">
        <v>938</v>
      </c>
      <c r="C82" s="23">
        <v>0.19202132747938994</v>
      </c>
      <c r="D82" s="23">
        <v>0.19231020255899084</v>
      </c>
      <c r="E82" s="42" t="str">
        <f t="shared" si="2"/>
        <v>RO</v>
      </c>
    </row>
    <row r="83" spans="1:5" x14ac:dyDescent="0.25">
      <c r="A83" s="2"/>
      <c r="B83" s="47">
        <v>939</v>
      </c>
      <c r="C83" s="23">
        <v>0.19183783816791355</v>
      </c>
      <c r="D83" s="23">
        <v>0.19218103294544175</v>
      </c>
      <c r="E83" s="42" t="str">
        <f t="shared" si="2"/>
        <v>RO</v>
      </c>
    </row>
    <row r="84" spans="1:5" ht="15.75" thickBot="1" x14ac:dyDescent="0.3">
      <c r="A84" s="7"/>
      <c r="B84" s="12">
        <v>940</v>
      </c>
      <c r="C84" s="40">
        <v>0.19165469772230659</v>
      </c>
      <c r="D84" s="40">
        <v>0.1920520129768199</v>
      </c>
      <c r="E84" s="29" t="str">
        <f t="shared" si="2"/>
        <v>RO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0"/>
  <sheetViews>
    <sheetView workbookViewId="0">
      <selection activeCell="Q28" sqref="Q28"/>
    </sheetView>
  </sheetViews>
  <sheetFormatPr baseColWidth="10" defaultRowHeight="15" x14ac:dyDescent="0.25"/>
  <cols>
    <col min="1" max="1" width="9.28515625" customWidth="1"/>
    <col min="2" max="2" width="2.7109375" customWidth="1"/>
    <col min="3" max="3" width="3.7109375" customWidth="1"/>
    <col min="4" max="4" width="12.7109375" customWidth="1"/>
    <col min="5" max="5" width="9.28515625" customWidth="1"/>
    <col min="6" max="6" width="2.7109375" customWidth="1"/>
    <col min="7" max="7" width="3.7109375" customWidth="1"/>
    <col min="8" max="8" width="12.7109375" customWidth="1"/>
    <col min="9" max="9" width="9.28515625" customWidth="1"/>
    <col min="10" max="10" width="2.7109375" customWidth="1"/>
    <col min="11" max="11" width="3.7109375" customWidth="1"/>
    <col min="12" max="12" width="12.7109375" customWidth="1"/>
    <col min="13" max="13" width="9.28515625" customWidth="1"/>
    <col min="14" max="14" width="2.7109375" customWidth="1"/>
  </cols>
  <sheetData>
    <row r="1" spans="1:27" x14ac:dyDescent="0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x14ac:dyDescent="0.25">
      <c r="A2" s="49" t="s">
        <v>3</v>
      </c>
      <c r="B2" s="59">
        <v>1</v>
      </c>
      <c r="C2" s="59"/>
      <c r="D2" s="6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x14ac:dyDescent="0.25">
      <c r="A3" s="49" t="s">
        <v>4</v>
      </c>
      <c r="B3" s="59">
        <v>1</v>
      </c>
      <c r="C3" s="59"/>
      <c r="D3" s="6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x14ac:dyDescent="0.25">
      <c r="A4" s="51" t="s">
        <v>28</v>
      </c>
      <c r="B4" s="61">
        <v>200</v>
      </c>
      <c r="C4" s="61"/>
      <c r="D4" s="62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  <c r="S4" s="49"/>
      <c r="T4" s="49"/>
      <c r="U4" s="49"/>
      <c r="V4" s="49"/>
      <c r="W4" s="49"/>
      <c r="X4" s="49"/>
      <c r="Y4" s="49"/>
      <c r="Z4" s="49"/>
    </row>
    <row r="5" spans="1:27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9"/>
      <c r="S5" s="49"/>
      <c r="T5" s="49"/>
      <c r="U5" s="49"/>
      <c r="V5" s="49"/>
      <c r="W5" s="49"/>
      <c r="X5" s="49"/>
      <c r="Y5" s="49"/>
      <c r="Z5" s="49"/>
    </row>
    <row r="6" spans="1:27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9"/>
      <c r="S6" s="49"/>
      <c r="T6" s="49"/>
      <c r="U6" s="49"/>
      <c r="V6" s="49"/>
      <c r="W6" s="49"/>
      <c r="X6" s="49"/>
      <c r="Y6" s="49"/>
      <c r="Z6" s="49"/>
    </row>
    <row r="7" spans="1:27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9"/>
      <c r="S7" s="49"/>
      <c r="T7" s="49"/>
      <c r="U7" s="49"/>
      <c r="V7" s="49"/>
      <c r="W7" s="49"/>
      <c r="X7" s="49"/>
      <c r="Y7" s="49"/>
      <c r="Z7" s="49"/>
    </row>
    <row r="8" spans="1:27" x14ac:dyDescent="0.25">
      <c r="A8" s="51"/>
      <c r="B8" s="51"/>
      <c r="C8" s="51"/>
      <c r="D8" s="49" t="s">
        <v>6</v>
      </c>
      <c r="E8" s="49"/>
      <c r="F8" s="51"/>
      <c r="G8" s="51"/>
      <c r="H8" s="49" t="s">
        <v>25</v>
      </c>
      <c r="I8" s="53">
        <v>1</v>
      </c>
      <c r="J8" s="51"/>
      <c r="K8" s="51"/>
      <c r="L8" s="49" t="s">
        <v>25</v>
      </c>
      <c r="M8" s="53">
        <v>1</v>
      </c>
      <c r="N8" s="51"/>
      <c r="O8" s="51"/>
      <c r="P8" s="51"/>
      <c r="Q8" s="51"/>
      <c r="R8" s="49"/>
      <c r="S8" s="49"/>
      <c r="T8" s="49"/>
      <c r="U8" s="49"/>
      <c r="V8" s="49"/>
      <c r="W8" s="49"/>
      <c r="X8" s="49"/>
      <c r="Y8" s="49"/>
      <c r="Z8" s="49"/>
    </row>
    <row r="9" spans="1:27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>
        <f>SUM(L10,H10,D10)</f>
        <v>200</v>
      </c>
      <c r="P9" s="51"/>
      <c r="Q9" s="51"/>
      <c r="R9" s="49"/>
      <c r="S9" s="49"/>
      <c r="T9" s="49"/>
      <c r="U9" s="49"/>
      <c r="V9" s="49"/>
      <c r="W9" s="49"/>
      <c r="X9" s="49"/>
      <c r="Y9" s="49"/>
      <c r="Z9" s="49"/>
    </row>
    <row r="10" spans="1:27" x14ac:dyDescent="0.25">
      <c r="A10" s="51"/>
      <c r="B10" s="51"/>
      <c r="C10" s="51"/>
      <c r="D10" s="50">
        <v>200</v>
      </c>
      <c r="E10" s="54">
        <f>IF(ABS(1-SUM(I8))&lt;= 0.0001, SUM(I10*I8), NA())</f>
        <v>0.63212055882855767</v>
      </c>
      <c r="F10" s="54"/>
      <c r="G10" s="54"/>
      <c r="H10" s="53">
        <v>0</v>
      </c>
      <c r="I10" s="54">
        <f>IF(ABS(1-SUM(M8))&lt;= 0.0001, SUM(M10*M8), NA())</f>
        <v>0.63212055882855767</v>
      </c>
      <c r="J10" s="54"/>
      <c r="K10" s="54"/>
      <c r="L10" s="53">
        <v>0</v>
      </c>
      <c r="M10" s="55">
        <f>O10</f>
        <v>0.63212055882855767</v>
      </c>
      <c r="N10" s="51"/>
      <c r="O10" s="55">
        <f>$B$2-$B$3*EXP(-O9/$B$4)</f>
        <v>0.63212055882855767</v>
      </c>
      <c r="P10" s="51"/>
      <c r="Q10" s="51"/>
      <c r="R10" s="49"/>
      <c r="S10" s="49"/>
      <c r="T10" s="49"/>
      <c r="U10" s="49"/>
      <c r="V10" s="49"/>
      <c r="W10" s="49"/>
      <c r="X10" s="49"/>
      <c r="Y10" s="49"/>
      <c r="Z10" s="49"/>
    </row>
    <row r="11" spans="1:27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49"/>
      <c r="S11" s="49"/>
      <c r="T11" s="49"/>
      <c r="U11" s="49"/>
      <c r="V11" s="49"/>
      <c r="W11" s="49"/>
      <c r="X11" s="49"/>
      <c r="Y11" s="49"/>
      <c r="Z11" s="49"/>
    </row>
    <row r="12" spans="1:27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49" t="s">
        <v>10</v>
      </c>
      <c r="M12" s="52">
        <v>0.6</v>
      </c>
      <c r="N12" s="51"/>
      <c r="O12" s="51"/>
      <c r="P12" s="51"/>
      <c r="Q12" s="51"/>
      <c r="R12" s="49"/>
      <c r="S12" s="49"/>
      <c r="T12" s="49"/>
      <c r="U12" s="49"/>
      <c r="V12" s="49"/>
      <c r="W12" s="49"/>
      <c r="X12" s="49"/>
      <c r="Y12" s="49"/>
      <c r="Z12" s="49"/>
    </row>
    <row r="13" spans="1:27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>
        <f>SUM(L14,H16,D19)</f>
        <v>750</v>
      </c>
      <c r="P13" s="51"/>
      <c r="Q13" s="51"/>
      <c r="R13" s="49"/>
      <c r="S13" s="49"/>
      <c r="T13" s="49"/>
      <c r="U13" s="49"/>
      <c r="V13" s="49"/>
      <c r="W13" s="49"/>
      <c r="X13" s="49"/>
      <c r="Y13" s="49"/>
      <c r="Z13" s="49"/>
    </row>
    <row r="14" spans="1:27" x14ac:dyDescent="0.25">
      <c r="A14" s="51"/>
      <c r="B14" s="51">
        <f>IF(A15=E10,1,IF(A15=E19, 2))</f>
        <v>1</v>
      </c>
      <c r="C14" s="51"/>
      <c r="D14" s="51"/>
      <c r="E14" s="51"/>
      <c r="F14" s="51"/>
      <c r="G14" s="51"/>
      <c r="H14" s="49" t="s">
        <v>9</v>
      </c>
      <c r="I14" s="52">
        <v>0.5</v>
      </c>
      <c r="J14" s="51"/>
      <c r="K14" s="51"/>
      <c r="L14" s="50">
        <v>750</v>
      </c>
      <c r="M14" s="55">
        <f>O14</f>
        <v>0.97648225414399092</v>
      </c>
      <c r="N14" s="51"/>
      <c r="O14" s="55">
        <f>$B$2-$B$3*EXP(-O13/$B$4)</f>
        <v>0.97648225414399092</v>
      </c>
      <c r="P14" s="51"/>
      <c r="Q14" s="51"/>
      <c r="R14" s="49"/>
      <c r="S14" s="49"/>
      <c r="T14" s="49"/>
      <c r="U14" s="49"/>
      <c r="V14" s="49"/>
      <c r="W14" s="49"/>
      <c r="X14" s="49"/>
      <c r="Y14" s="49"/>
      <c r="Z14" s="49"/>
    </row>
    <row r="15" spans="1:27" x14ac:dyDescent="0.25">
      <c r="A15" s="55">
        <f>MAX(E10,E19)</f>
        <v>0.63212055882855767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9"/>
      <c r="S15" s="49"/>
      <c r="T15" s="49"/>
      <c r="U15" s="49"/>
      <c r="V15" s="49"/>
      <c r="W15" s="49"/>
      <c r="X15" s="49"/>
      <c r="Y15" s="49"/>
      <c r="Z15" s="49"/>
    </row>
    <row r="16" spans="1:27" x14ac:dyDescent="0.25">
      <c r="A16" s="51">
        <f>-LN(($B$2-A15)/$B$3)*$B$4</f>
        <v>200</v>
      </c>
      <c r="B16" s="51"/>
      <c r="C16" s="51"/>
      <c r="D16" s="51"/>
      <c r="E16" s="51"/>
      <c r="F16" s="51"/>
      <c r="G16" s="51"/>
      <c r="H16" s="50">
        <v>0</v>
      </c>
      <c r="I16" s="55">
        <f>IF(ABS(1-SUM(M12,M16))&lt;= 0.0001, SUM(M14*M12,M18*M16), NA())</f>
        <v>0.92454736574842311</v>
      </c>
      <c r="J16" s="51"/>
      <c r="K16" s="51"/>
      <c r="L16" s="49" t="s">
        <v>11</v>
      </c>
      <c r="M16" s="52">
        <v>0.4</v>
      </c>
      <c r="N16" s="51"/>
      <c r="O16" s="51"/>
      <c r="P16" s="51"/>
      <c r="Q16" s="51"/>
      <c r="R16" s="49"/>
      <c r="S16" s="49"/>
      <c r="T16" s="49"/>
      <c r="U16" s="49"/>
      <c r="V16" s="49"/>
      <c r="W16" s="49"/>
      <c r="X16" s="49"/>
      <c r="Y16" s="49"/>
      <c r="Z16" s="49"/>
    </row>
    <row r="17" spans="1:26" x14ac:dyDescent="0.25">
      <c r="A17" s="51"/>
      <c r="B17" s="51"/>
      <c r="C17" s="51"/>
      <c r="D17" s="49" t="s">
        <v>8</v>
      </c>
      <c r="E17" s="49"/>
      <c r="F17" s="51"/>
      <c r="G17" s="51"/>
      <c r="H17" s="51"/>
      <c r="I17" s="51"/>
      <c r="J17" s="51"/>
      <c r="K17" s="51"/>
      <c r="L17" s="51"/>
      <c r="M17" s="51"/>
      <c r="N17" s="51"/>
      <c r="O17" s="51">
        <f>SUM(L18,H16,D19)</f>
        <v>375</v>
      </c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</row>
    <row r="18" spans="1:26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0">
        <v>375</v>
      </c>
      <c r="M18" s="55">
        <f>O18</f>
        <v>0.84664503315507156</v>
      </c>
      <c r="N18" s="51"/>
      <c r="O18" s="55">
        <f>$B$2-$B$3*EXP(-O17/$B$4)</f>
        <v>0.84664503315507156</v>
      </c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</row>
    <row r="19" spans="1:26" x14ac:dyDescent="0.25">
      <c r="A19" s="51"/>
      <c r="B19" s="51"/>
      <c r="C19" s="51"/>
      <c r="D19" s="50">
        <v>0</v>
      </c>
      <c r="E19" s="55">
        <f>IF(ABS(1-SUM(I14,I20))&lt;= 0.0001, SUM(I16*I14,I22*I20), NA())</f>
        <v>0.25273990857758299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</row>
    <row r="20" spans="1:26" x14ac:dyDescent="0.25">
      <c r="A20" s="51"/>
      <c r="B20" s="51"/>
      <c r="C20" s="51"/>
      <c r="D20" s="51"/>
      <c r="E20" s="51"/>
      <c r="F20" s="51"/>
      <c r="G20" s="51"/>
      <c r="H20" s="49" t="s">
        <v>2</v>
      </c>
      <c r="I20" s="52">
        <v>0.5</v>
      </c>
      <c r="J20" s="51"/>
      <c r="K20" s="51"/>
      <c r="L20" s="49" t="s">
        <v>25</v>
      </c>
      <c r="M20" s="53">
        <v>1</v>
      </c>
      <c r="N20" s="51"/>
      <c r="O20" s="51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</row>
    <row r="21" spans="1:26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>
        <f>SUM(L22,H22,D19)</f>
        <v>-70</v>
      </c>
      <c r="P21" s="51"/>
      <c r="Q21" s="51"/>
      <c r="R21" s="49"/>
      <c r="S21" s="49"/>
      <c r="T21" s="49"/>
      <c r="U21" s="49"/>
      <c r="V21" s="49"/>
      <c r="W21" s="49"/>
      <c r="X21" s="49"/>
      <c r="Y21" s="49"/>
      <c r="Z21" s="49"/>
    </row>
    <row r="22" spans="1:26" x14ac:dyDescent="0.25">
      <c r="A22" s="51"/>
      <c r="B22" s="51"/>
      <c r="C22" s="51"/>
      <c r="D22" s="51"/>
      <c r="E22" s="51"/>
      <c r="F22" s="51"/>
      <c r="G22" s="51"/>
      <c r="H22" s="50">
        <v>-70</v>
      </c>
      <c r="I22" s="54">
        <f>IF(ABS(1-SUM(M20))&lt;= 0.0001, SUM(M22*M20), NA())</f>
        <v>-0.41906754859325712</v>
      </c>
      <c r="J22" s="54"/>
      <c r="K22" s="54"/>
      <c r="L22" s="53">
        <v>0</v>
      </c>
      <c r="M22" s="55">
        <f>O22</f>
        <v>-0.41906754859325712</v>
      </c>
      <c r="N22" s="51"/>
      <c r="O22" s="55">
        <f>$B$2-$B$3*EXP(-O21/$B$4)</f>
        <v>-0.41906754859325712</v>
      </c>
      <c r="P22" s="51"/>
      <c r="Q22" s="51"/>
      <c r="R22" s="49"/>
      <c r="S22" s="49"/>
      <c r="T22" s="49"/>
      <c r="U22" s="49"/>
      <c r="V22" s="49"/>
      <c r="W22" s="49"/>
      <c r="X22" s="49"/>
      <c r="Y22" s="49"/>
      <c r="Z22" s="49"/>
    </row>
    <row r="23" spans="1:26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x14ac:dyDescent="0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x14ac:dyDescent="0.2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x14ac:dyDescent="0.2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x14ac:dyDescent="0.2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x14ac:dyDescent="0.2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x14ac:dyDescent="0.2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x14ac:dyDescent="0.2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x14ac:dyDescent="0.2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x14ac:dyDescent="0.2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x14ac:dyDescent="0.2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x14ac:dyDescent="0.2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x14ac:dyDescent="0.2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x14ac:dyDescent="0.2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x14ac:dyDescent="0.2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x14ac:dyDescent="0.2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x14ac:dyDescent="0.2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x14ac:dyDescent="0.2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x14ac:dyDescent="0.2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x14ac:dyDescent="0.2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x14ac:dyDescent="0.2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x14ac:dyDescent="0.2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x14ac:dyDescent="0.2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x14ac:dyDescent="0.2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x14ac:dyDescent="0.2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x14ac:dyDescent="0.2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x14ac:dyDescent="0.2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x14ac:dyDescent="0.2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x14ac:dyDescent="0.2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x14ac:dyDescent="0.2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x14ac:dyDescent="0.2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x14ac:dyDescent="0.2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x14ac:dyDescent="0.2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x14ac:dyDescent="0.2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x14ac:dyDescent="0.2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x14ac:dyDescent="0.2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x14ac:dyDescent="0.2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x14ac:dyDescent="0.2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x14ac:dyDescent="0.2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x14ac:dyDescent="0.2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x14ac:dyDescent="0.2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x14ac:dyDescent="0.2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x14ac:dyDescent="0.2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x14ac:dyDescent="0.2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x14ac:dyDescent="0.2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x14ac:dyDescent="0.2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x14ac:dyDescent="0.2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x14ac:dyDescent="0.2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x14ac:dyDescent="0.2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x14ac:dyDescent="0.2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x14ac:dyDescent="0.2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x14ac:dyDescent="0.2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x14ac:dyDescent="0.2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x14ac:dyDescent="0.2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x14ac:dyDescent="0.2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x14ac:dyDescent="0.2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x14ac:dyDescent="0.2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x14ac:dyDescent="0.2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x14ac:dyDescent="0.2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x14ac:dyDescent="0.2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x14ac:dyDescent="0.2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x14ac:dyDescent="0.2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x14ac:dyDescent="0.2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x14ac:dyDescent="0.2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x14ac:dyDescent="0.2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x14ac:dyDescent="0.2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x14ac:dyDescent="0.2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x14ac:dyDescent="0.2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x14ac:dyDescent="0.2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x14ac:dyDescent="0.2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x14ac:dyDescent="0.2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x14ac:dyDescent="0.2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x14ac:dyDescent="0.2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x14ac:dyDescent="0.2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x14ac:dyDescent="0.2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x14ac:dyDescent="0.2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x14ac:dyDescent="0.2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x14ac:dyDescent="0.2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x14ac:dyDescent="0.2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x14ac:dyDescent="0.2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x14ac:dyDescent="0.2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x14ac:dyDescent="0.2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x14ac:dyDescent="0.2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x14ac:dyDescent="0.2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x14ac:dyDescent="0.2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x14ac:dyDescent="0.2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x14ac:dyDescent="0.2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x14ac:dyDescent="0.2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x14ac:dyDescent="0.2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x14ac:dyDescent="0.2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x14ac:dyDescent="0.2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x14ac:dyDescent="0.2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x14ac:dyDescent="0.2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x14ac:dyDescent="0.2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x14ac:dyDescent="0.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x14ac:dyDescent="0.2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x14ac:dyDescent="0.2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x14ac:dyDescent="0.2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x14ac:dyDescent="0.2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x14ac:dyDescent="0.2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x14ac:dyDescent="0.2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x14ac:dyDescent="0.2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x14ac:dyDescent="0.2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x14ac:dyDescent="0.2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x14ac:dyDescent="0.2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x14ac:dyDescent="0.2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x14ac:dyDescent="0.2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x14ac:dyDescent="0.2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x14ac:dyDescent="0.2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x14ac:dyDescent="0.2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x14ac:dyDescent="0.2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x14ac:dyDescent="0.2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x14ac:dyDescent="0.2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x14ac:dyDescent="0.2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x14ac:dyDescent="0.2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x14ac:dyDescent="0.2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x14ac:dyDescent="0.2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x14ac:dyDescent="0.2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x14ac:dyDescent="0.2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x14ac:dyDescent="0.2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x14ac:dyDescent="0.2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x14ac:dyDescent="0.2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x14ac:dyDescent="0.2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x14ac:dyDescent="0.2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x14ac:dyDescent="0.2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x14ac:dyDescent="0.2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x14ac:dyDescent="0.2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x14ac:dyDescent="0.2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x14ac:dyDescent="0.2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x14ac:dyDescent="0.2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x14ac:dyDescent="0.2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x14ac:dyDescent="0.2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x14ac:dyDescent="0.2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x14ac:dyDescent="0.2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x14ac:dyDescent="0.2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x14ac:dyDescent="0.2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x14ac:dyDescent="0.2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x14ac:dyDescent="0.2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x14ac:dyDescent="0.2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x14ac:dyDescent="0.2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x14ac:dyDescent="0.2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x14ac:dyDescent="0.2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x14ac:dyDescent="0.2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x14ac:dyDescent="0.2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x14ac:dyDescent="0.2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x14ac:dyDescent="0.2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x14ac:dyDescent="0.2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x14ac:dyDescent="0.2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x14ac:dyDescent="0.2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x14ac:dyDescent="0.2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x14ac:dyDescent="0.2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x14ac:dyDescent="0.2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x14ac:dyDescent="0.2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x14ac:dyDescent="0.2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x14ac:dyDescent="0.2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x14ac:dyDescent="0.2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x14ac:dyDescent="0.2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x14ac:dyDescent="0.2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x14ac:dyDescent="0.2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x14ac:dyDescent="0.2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x14ac:dyDescent="0.2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x14ac:dyDescent="0.2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x14ac:dyDescent="0.2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x14ac:dyDescent="0.2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x14ac:dyDescent="0.2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x14ac:dyDescent="0.2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x14ac:dyDescent="0.2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x14ac:dyDescent="0.2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x14ac:dyDescent="0.2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x14ac:dyDescent="0.2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</sheetData>
  <sheetProtection password="DF3B" sheet="1" objects="1" scenarios="1" formatCells="0" formatColumns="0" formatRows="0"/>
  <mergeCells count="3">
    <mergeCell ref="B2:D2"/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9.4.2</vt:lpstr>
      <vt:lpstr>Arbre-B</vt:lpstr>
      <vt:lpstr>9.5.2</vt:lpstr>
      <vt:lpstr>9.7.1</vt:lpstr>
      <vt:lpstr>Arbre-U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ExRév.xlsx</dc:title>
  <dc:subject>Exercices de révision du chapitre 9</dc:subject>
  <dc:creator>Nobert, Ouellet, Parent</dc:creator>
  <dc:description>Méthodes d'optimisation pour la gestion,
Nobert, Ouellet, Parent,
Cheneliere, 2016,
chapitre 9, exercices de révision divers</dc:description>
  <cp:lastModifiedBy>Roch Ouellet</cp:lastModifiedBy>
  <dcterms:created xsi:type="dcterms:W3CDTF">2007-10-26T10:09:01Z</dcterms:created>
  <dcterms:modified xsi:type="dcterms:W3CDTF">2015-11-25T19:53:41Z</dcterms:modified>
</cp:coreProperties>
</file>